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逆算表" state="visible" r:id="rId4"/>
    <sheet sheetId="2" name="逆算表_答え" state="visible" r:id="rId5"/>
    <sheet sheetId="3" name="料率と上限" state="visible" r:id="rId6"/>
    <sheet sheetId="4" name="料率と上限_答え" state="visible" r:id="rId7"/>
  </sheets>
  <calcPr calcId="171027"/>
</workbook>
</file>

<file path=xl/sharedStrings.xml><?xml version="1.0" encoding="utf-8"?>
<sst xmlns="http://schemas.openxmlformats.org/spreadsheetml/2006/main" count="189" uniqueCount="94">
  <si>
    <t>給与明細から算定基礎を逆算して、法定の上限と突き合わせる</t>
  </si>
  <si>
    <t>単位: VND／月。D〜F列は給与明細の控除額をそのまま写す欄です。率は「料率と上限」シート。</t>
  </si>
  <si>
    <t>No</t>
  </si>
  <si>
    <t>氏名</t>
  </si>
  <si>
    <t>総支給</t>
  </si>
  <si>
    <t>BHXH 控除額</t>
  </si>
  <si>
    <t>BHYT 控除額</t>
  </si>
  <si>
    <t>BHTN 控除額</t>
  </si>
  <si>
    <t>控除合計</t>
  </si>
  <si>
    <t>総支給比 %</t>
  </si>
  <si>
    <t>算定基礎A（逆算）</t>
  </si>
  <si>
    <t>上限A</t>
  </si>
  <si>
    <t>突き合わせ</t>
  </si>
  <si>
    <t>算定基礎B（逆算）</t>
  </si>
  <si>
    <t>上限B</t>
  </si>
  <si>
    <t>AとBは同じか</t>
  </si>
  <si>
    <t>保険料がかからない部分</t>
  </si>
  <si>
    <t>判定</t>
  </si>
  <si>
    <t>(1)</t>
  </si>
  <si>
    <t>(2)</t>
  </si>
  <si>
    <t>(3)</t>
  </si>
  <si>
    <t>(4)</t>
  </si>
  <si>
    <t>(5)</t>
  </si>
  <si>
    <t>(6)</t>
  </si>
  <si>
    <t>(7)=(4)+(5)+(6)</t>
  </si>
  <si>
    <t>(8)=(7)/(3)</t>
  </si>
  <si>
    <t>(9)=(4)÷8%</t>
  </si>
  <si>
    <t>(10)</t>
  </si>
  <si>
    <t>(11)</t>
  </si>
  <si>
    <t>(12)=(6)÷1%</t>
  </si>
  <si>
    <t>(13)</t>
  </si>
  <si>
    <t>(14)</t>
  </si>
  <si>
    <t>(15)=(3)-(9)</t>
  </si>
  <si>
    <t>ケン（拠点長・駐在員）</t>
  </si>
  <si>
    <t>マイ（総務人事）</t>
  </si>
  <si>
    <t>フン（製造オペレーター）</t>
  </si>
  <si>
    <t>総支給を上げたら何が増えるか（ケンさんの場合）</t>
  </si>
  <si>
    <t>項目</t>
  </si>
  <si>
    <t>いま</t>
  </si>
  <si>
    <t>上げた後</t>
  </si>
  <si>
    <t>増えた分</t>
  </si>
  <si>
    <t>メモ</t>
  </si>
  <si>
    <t>8,000,000 増える</t>
  </si>
  <si>
    <t>算定基礎A</t>
  </si>
  <si>
    <t>上限 50,600,000 に当たっているので動かない</t>
  </si>
  <si>
    <t>算定基礎B</t>
  </si>
  <si>
    <t>上限 106,200,000 まで余裕がある</t>
  </si>
  <si>
    <t>社会保険の合計</t>
  </si>
  <si>
    <t>増えたのは失業保険のぶんだけ</t>
  </si>
  <si>
    <t>課税所得になる額</t>
  </si>
  <si>
    <t>社保が増えないぶん、ほぼ丸ごと課税所得になる</t>
  </si>
  <si>
    <t>税金</t>
  </si>
  <si>
    <t>上限に当たっている人は、昇給の効きが税金に寄る</t>
  </si>
  <si>
    <t>使い方 ── 薄い色の欄が空いています。そこに =C6-C7 のような式を自分で入れてください。右端の「判定」列に ○ が出れば正解です。詰まったら下のタブ「逆算表_答え」を開くと式が見られます。青い文字の欄（前提の数字）を書き換えると、答えの側も一緒に動くので、自分の数字でも練習できます。</t>
  </si>
  <si>
    <t>【解説】逆算表</t>
  </si>
  <si>
    <t>逆算のやり方。会社が保険料の計算に使っている額（算定基礎）は、給与明細には書いてありません。でも D6 の BHXH 控除額 4,048,000 を 8% で割れば I6 の 50,600,000 が出ます。これが会社の届出額です。明細に出ている数字から、出ていない数字を出しています。</t>
  </si>
  <si>
    <t>突き合わせる相手は2つあります。①法定上限（50,600,000）と一致する → 正常（給与が上限を超えているので頭打ち）。②契約月給＋固定手当と一致する → 正常（上限未満の人）。どちらとも合わなければ、届出が実態と違う可能性があります。手当の扱いを間違えているか、昇給に届出の更新が追いついていないか。悪意がなくても起きます。</t>
  </si>
  <si>
    <t>I列とL列を見比べてください。ケンさんは 50,600,000 と 80,000,000 で違いますが、マイさんとフンさんは同じ額です。もとになる賃金は3人とも1つなのに、上限の決まり方が2つあるので、上限に当たる人だけ2つに割れます。マイさんとフンさんはどちらの上限にも届いていないので、割れません。</t>
  </si>
  <si>
    <t>H列（総支給比）が3人で違う理由も、これです。マイさんとフンさんは率どおりの 10.5%。ケンさんだけ 7.0% で、差の O6 29,400,000 には保険料がかかっていません。</t>
  </si>
  <si>
    <t>10行目から下は「上げたらどうなるか」です。総支給を 8,000,000 上げても、社会保険は 80,000 しか増えません（E15）。増えたのは失業保険のぶんだけだからです。そのぶん課税所得はほぼ丸ごと増えるので、税金は 1,584,000 増えます（E17）。総支給・社会保険・税金・手取りは、それぞれ別の動き方をします。</t>
  </si>
  <si>
    <t>さわるベトナム会計 Day2 — 社会保険はどこまで引かれるのか ／ https://sawaru.world/vnkaikei/day02</t>
  </si>
  <si>
    <t>このシートは答えです。式が全部入っています。前提の数字は「逆算表」シートを見ているので、あちらを書き換えるとこちらも動きます。</t>
  </si>
  <si>
    <t>料率と上限（2026年7月以降）</t>
  </si>
  <si>
    <t>すべてベトナムの法令の条文で確認したもの。書き換えれば下の計算に全部反映される。</t>
  </si>
  <si>
    <t>労働者 %</t>
  </si>
  <si>
    <t>使用者 %</t>
  </si>
  <si>
    <t>根拠</t>
  </si>
  <si>
    <t>BHXH（社会保険）</t>
  </si>
  <si>
    <t>社会保険法 41/2024/QH15 第33条1項a ／ 第34条1項</t>
  </si>
  <si>
    <t>BHYT（健康保険）</t>
  </si>
  <si>
    <t>政令 188/2025/NĐ-CP 第6条1項a</t>
  </si>
  <si>
    <t>BHTN（失業保険）</t>
  </si>
  <si>
    <t>雇用法 74/2025/QH15 第33条1項a・b</t>
  </si>
  <si>
    <t>労災・職業病（TNLĐ-BNN）</t>
  </si>
  <si>
    <t>政令 58/2020/NĐ-CP 第4条1項a（158/2025で改正）。0.3%の条件は 58/2020 第5条</t>
  </si>
  <si>
    <t>労働組合費（KPCĐ）</t>
  </si>
  <si>
    <t>労働組合法 50/2024/QH15 第29条1項b</t>
  </si>
  <si>
    <t>合計</t>
  </si>
  <si>
    <t>★率としては10.5%と23.5%。ただし下の上限があるので、金額ではこうならない</t>
  </si>
  <si>
    <t>★算定基礎の上限 ── 2つある</t>
  </si>
  <si>
    <t>対象</t>
  </si>
  <si>
    <t>決まり方</t>
  </si>
  <si>
    <t>もとの額</t>
  </si>
  <si>
    <t>上限額</t>
  </si>
  <si>
    <t>BHXH・BHYT・労災・組合費</t>
  </si>
  <si>
    <t>参照額 × 20</t>
  </si>
  <si>
    <t>BHTN（失業保険だけ）</t>
  </si>
  <si>
    <t>★地域別最低賃金 × 20</t>
  </si>
  <si>
    <t>参照額も最低賃金も政令で毎年動く。C14とC15の2つを直せば、上限も保険料も全部が計算し直される。</t>
  </si>
  <si>
    <t>使い方 ── 薄い色の欄が空いています。そこに =C6-C7 のような式を自分で入れてください。右端の「判定」列に ○ が出れば正解です。詰まったら下のタブ「料率と上限_答え」を開くと式が見られます。青い文字の欄（前提の数字）を書き換えると、答えの側も一緒に動くので、自分の数字でも練習できます。</t>
  </si>
  <si>
    <t>【解説】料率と上限</t>
  </si>
  <si>
    <t>上限が2つあるのがこの表の要点です。BHXH・BHYT・労災・労働組合費は「参照額×20」＝ 50,600,000 で頭打ちになりますが、失業保険（BHTN）だけは「地域別最低賃金×20」＝ 106,200,000 が上限です。もとになる賃金は同じでも、切られる位置が違います。</t>
  </si>
  <si>
    <t>労災の C8 は 0.5 と 0.3 のどちらもあり得ます。3年間、安全衛生と社会保険の違反で罰金を受けていないこと・労災の定期報告を出していること・労災の頻度が下がっていることを満たして申請すると 0.3% になります（政令158/2025 第5条）。会社の側に選択肢がある、数少ない率です。</t>
  </si>
  <si>
    <t>このシートは答えです。式が全部入っています。前提の数字は「料率と上限」シートを見ているので、あちらを書き換えるとこちらも動きます。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</si>
</sst>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  <font>
      <b/>
      <color rgb="FF646A70"/>
      <sz val="9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3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4" customWidth="1"/>
    <col min="3" max="3" width="15.4" customWidth="1"/>
    <col min="4" max="4" width="14.3" customWidth="1"/>
    <col min="5" max="6" width="13.7" customWidth="1"/>
    <col min="7" max="7" width="14.9" customWidth="1"/>
    <col min="8" max="8" width="10.6" customWidth="1"/>
    <col min="9" max="9" width="16.6" customWidth="1"/>
    <col min="10" max="10" width="15.4" customWidth="1"/>
    <col min="11" max="11" width="30" customWidth="1"/>
    <col min="12" max="13" width="16.6" customWidth="1"/>
    <col min="14" max="14" width="21.4" customWidth="1"/>
    <col min="15" max="15" width="18.6" customWidth="1"/>
    <col min="16" max="16" width="12" customWidth="1"/>
  </cols>
  <sheetData>
    <row r="1" ht="19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9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9" customHeight="1" x14ac:dyDescent="0.25"/>
    <row r="4" ht="19" customHeight="1" spans="1:1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ht="19" customHeight="1" spans="1:15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</row>
    <row r="6" ht="19" customHeight="1" spans="1:16" x14ac:dyDescent="0.25">
      <c r="A6" s="5">
        <v>1</v>
      </c>
      <c r="B6" s="6" t="s">
        <v>33</v>
      </c>
      <c r="C6" s="7">
        <v>80000000</v>
      </c>
      <c r="D6" s="7">
        <v>4048000</v>
      </c>
      <c r="E6" s="7">
        <v>759000</v>
      </c>
      <c r="F6" s="7">
        <v>800000</v>
      </c>
      <c r="G6" s="8"/>
      <c r="H6" s="9"/>
      <c r="I6" s="10"/>
      <c r="J6" s="8"/>
      <c r="K6" s="8"/>
      <c r="L6" s="8"/>
      <c r="M6" s="8"/>
      <c r="N6" s="8"/>
      <c r="O6" s="8"/>
      <c r="P6" s="11">
        <f>IF(OR(G6="",H6="",I6="",J6="",K6="",L6="",M6="",N6="",O6=""),"",IF(AND(ABS(G6-'逆算表_答え'!G6)&lt;=MAX(0.5,ABS('逆算表_答え'!G6)*0.0005),ABS(H6-'逆算表_答え'!H6)&lt;=MAX(0.5,ABS('逆算表_答え'!H6)*0.0005),ABS(I6-'逆算表_答え'!I6)&lt;=MAX(0.5,ABS('逆算表_答え'!I6)*0.0005),ABS(J6-'逆算表_答え'!J6)&lt;=MAX(0.5,ABS('逆算表_答え'!J6)*0.0005),ABS(K6-'逆算表_答え'!K6)&lt;=MAX(0.5,ABS('逆算表_答え'!K6)*0.0005),ABS(L6-'逆算表_答え'!L6)&lt;=MAX(0.5,ABS('逆算表_答え'!L6)*0.0005),ABS(M6-'逆算表_答え'!M6)&lt;=MAX(0.5,ABS('逆算表_答え'!M6)*0.0005),ABS(N6-'逆算表_答え'!N6)&lt;=MAX(0.5,ABS('逆算表_答え'!N6)*0.0005),ABS(O6-'逆算表_答え'!O6)&lt;=MAX(0.5,ABS('逆算表_答え'!O6)*0.0005)),"○","もう一度"))</f>
      </c>
    </row>
    <row r="7" ht="19" customHeight="1" spans="1:16" x14ac:dyDescent="0.25">
      <c r="A7" s="5">
        <v>2</v>
      </c>
      <c r="B7" s="6" t="s">
        <v>34</v>
      </c>
      <c r="C7" s="7">
        <v>22000000</v>
      </c>
      <c r="D7" s="7">
        <v>1760000</v>
      </c>
      <c r="E7" s="7">
        <v>330000</v>
      </c>
      <c r="F7" s="7">
        <v>220000</v>
      </c>
      <c r="G7" s="8"/>
      <c r="H7" s="9"/>
      <c r="I7" s="10"/>
      <c r="J7" s="8"/>
      <c r="K7" s="8"/>
      <c r="L7" s="8"/>
      <c r="M7" s="8"/>
      <c r="N7" s="8"/>
      <c r="O7" s="8"/>
      <c r="P7" s="11">
        <f>IF(OR(G7="",H7="",I7="",J7="",K7="",L7="",M7="",N7="",O7=""),"",IF(AND(ABS(G7-'逆算表_答え'!G7)&lt;=MAX(0.5,ABS('逆算表_答え'!G7)*0.0005),ABS(H7-'逆算表_答え'!H7)&lt;=MAX(0.5,ABS('逆算表_答え'!H7)*0.0005),ABS(I7-'逆算表_答え'!I7)&lt;=MAX(0.5,ABS('逆算表_答え'!I7)*0.0005),ABS(J7-'逆算表_答え'!J7)&lt;=MAX(0.5,ABS('逆算表_答え'!J7)*0.0005),ABS(K7-'逆算表_答え'!K7)&lt;=MAX(0.5,ABS('逆算表_答え'!K7)*0.0005),ABS(L7-'逆算表_答え'!L7)&lt;=MAX(0.5,ABS('逆算表_答え'!L7)*0.0005),ABS(M7-'逆算表_答え'!M7)&lt;=MAX(0.5,ABS('逆算表_答え'!M7)*0.0005),ABS(N7-'逆算表_答え'!N7)&lt;=MAX(0.5,ABS('逆算表_答え'!N7)*0.0005),ABS(O7-'逆算表_答え'!O7)&lt;=MAX(0.5,ABS('逆算表_答え'!O7)*0.0005)),"○","もう一度"))</f>
      </c>
    </row>
    <row r="8" ht="19" customHeight="1" spans="1:16" x14ac:dyDescent="0.25">
      <c r="A8" s="5">
        <v>3</v>
      </c>
      <c r="B8" s="6" t="s">
        <v>35</v>
      </c>
      <c r="C8" s="7">
        <v>15000000</v>
      </c>
      <c r="D8" s="7">
        <v>1200000</v>
      </c>
      <c r="E8" s="7">
        <v>225000</v>
      </c>
      <c r="F8" s="7">
        <v>150000</v>
      </c>
      <c r="G8" s="8"/>
      <c r="H8" s="9"/>
      <c r="I8" s="10"/>
      <c r="J8" s="8"/>
      <c r="K8" s="8"/>
      <c r="L8" s="8"/>
      <c r="M8" s="8"/>
      <c r="N8" s="8"/>
      <c r="O8" s="8"/>
      <c r="P8" s="11">
        <f>IF(OR(G8="",H8="",I8="",J8="",K8="",L8="",M8="",N8="",O8=""),"",IF(AND(ABS(G8-'逆算表_答え'!G8)&lt;=MAX(0.5,ABS('逆算表_答え'!G8)*0.0005),ABS(H8-'逆算表_答え'!H8)&lt;=MAX(0.5,ABS('逆算表_答え'!H8)*0.0005),ABS(I8-'逆算表_答え'!I8)&lt;=MAX(0.5,ABS('逆算表_答え'!I8)*0.0005),ABS(J8-'逆算表_答え'!J8)&lt;=MAX(0.5,ABS('逆算表_答え'!J8)*0.0005),ABS(K8-'逆算表_答え'!K8)&lt;=MAX(0.5,ABS('逆算表_答え'!K8)*0.0005),ABS(L8-'逆算表_答え'!L8)&lt;=MAX(0.5,ABS('逆算表_答え'!L8)*0.0005),ABS(M8-'逆算表_答え'!M8)&lt;=MAX(0.5,ABS('逆算表_答え'!M8)*0.0005),ABS(N8-'逆算表_答え'!N8)&lt;=MAX(0.5,ABS('逆算表_答え'!N8)*0.0005),ABS(O8-'逆算表_答え'!O8)&lt;=MAX(0.5,ABS('逆算表_答え'!O8)*0.0005)),"○","もう一度"))</f>
      </c>
    </row>
    <row r="9" ht="19" customHeight="1" x14ac:dyDescent="0.25"/>
    <row r="10" ht="19" customHeight="1" spans="1:6" x14ac:dyDescent="0.25">
      <c r="A10" s="12" t="s">
        <v>36</v>
      </c>
      <c r="B10" s="12"/>
      <c r="C10" s="12"/>
      <c r="D10" s="12"/>
      <c r="E10" s="12"/>
      <c r="F10" s="12"/>
    </row>
    <row r="11" ht="19" customHeight="1" spans="2:6" x14ac:dyDescent="0.25"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</row>
    <row r="12" ht="19" customHeight="1" spans="2:6" x14ac:dyDescent="0.25">
      <c r="B12" s="6" t="s">
        <v>4</v>
      </c>
      <c r="C12" s="5">
        <f>C6</f>
      </c>
      <c r="D12" s="7">
        <v>88000000</v>
      </c>
      <c r="E12" s="5">
        <f>D12-C12</f>
      </c>
      <c r="F12" s="2" t="s">
        <v>42</v>
      </c>
    </row>
    <row r="13" ht="19" customHeight="1" spans="2:6" x14ac:dyDescent="0.25">
      <c r="B13" s="6" t="s">
        <v>43</v>
      </c>
      <c r="C13" s="5">
        <f>I6</f>
      </c>
      <c r="D13" s="5">
        <f>MIN(D12,'料率と上限'!D14)</f>
      </c>
      <c r="E13" s="5">
        <f>D13-C13</f>
      </c>
      <c r="F13" s="2" t="s">
        <v>44</v>
      </c>
    </row>
    <row r="14" ht="19" customHeight="1" spans="2:6" x14ac:dyDescent="0.25">
      <c r="B14" s="6" t="s">
        <v>45</v>
      </c>
      <c r="C14" s="5">
        <f>L6</f>
      </c>
      <c r="D14" s="5">
        <f>MIN(D12,'料率と上限'!D15)</f>
      </c>
      <c r="E14" s="5">
        <f>D14-C14</f>
      </c>
      <c r="F14" s="2" t="s">
        <v>46</v>
      </c>
    </row>
    <row r="15" ht="19" customHeight="1" spans="2:6" x14ac:dyDescent="0.25">
      <c r="B15" s="6" t="s">
        <v>47</v>
      </c>
      <c r="C15" s="5">
        <f>G6</f>
      </c>
      <c r="D15" s="5">
        <f>D13*('料率と上限'!B5+'料率と上限'!B6)/100+D14*'料率と上限'!B7/100</f>
      </c>
      <c r="E15" s="13">
        <f>D15-C15</f>
      </c>
      <c r="F15" s="2" t="s">
        <v>48</v>
      </c>
    </row>
    <row r="16" ht="19" customHeight="1" spans="2:6" x14ac:dyDescent="0.25">
      <c r="B16" s="6" t="s">
        <v>49</v>
      </c>
      <c r="E16" s="5">
        <f>E12-E15</f>
      </c>
      <c r="F16" s="2" t="s">
        <v>50</v>
      </c>
    </row>
    <row r="17" ht="19" customHeight="1" spans="2:6" x14ac:dyDescent="0.25">
      <c r="B17" s="6" t="s">
        <v>51</v>
      </c>
      <c r="D17" s="7">
        <v>20</v>
      </c>
      <c r="E17" s="13">
        <f>E16*D17/100</f>
      </c>
      <c r="F17" s="2" t="s">
        <v>52</v>
      </c>
    </row>
    <row r="19" ht="46" customHeight="1" spans="1:16" x14ac:dyDescent="0.25">
      <c r="A19" s="14" t="s">
        <v>53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1" spans="1:1" x14ac:dyDescent="0.25">
      <c r="A21" s="15" t="s">
        <v>54</v>
      </c>
    </row>
    <row r="22" ht="34" customHeight="1" spans="1:15" x14ac:dyDescent="0.25">
      <c r="A22" s="16" t="s">
        <v>55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ht="34" customHeight="1" spans="1:15" x14ac:dyDescent="0.25">
      <c r="A23" s="16" t="s">
        <v>56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ht="34" customHeight="1" spans="1:15" x14ac:dyDescent="0.25">
      <c r="A24" s="16" t="s">
        <v>57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ht="34" customHeight="1" spans="1:15" x14ac:dyDescent="0.25">
      <c r="A25" s="16" t="s">
        <v>58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ht="34" customHeight="1" spans="1:15" x14ac:dyDescent="0.25">
      <c r="A26" s="16" t="s">
        <v>59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8" spans="1:1" x14ac:dyDescent="0.25">
      <c r="A28" s="17" t="s">
        <v>60</v>
      </c>
    </row>
  </sheetData>
  <mergeCells count="9">
    <mergeCell ref="A1:O1"/>
    <mergeCell ref="A2:O2"/>
    <mergeCell ref="A10:F10"/>
    <mergeCell ref="A19:P19"/>
    <mergeCell ref="A22:O22"/>
    <mergeCell ref="A23:O23"/>
    <mergeCell ref="A24:O24"/>
    <mergeCell ref="A25:O25"/>
    <mergeCell ref="A26:O26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4" customWidth="1"/>
    <col min="3" max="3" width="15.4" customWidth="1"/>
    <col min="4" max="4" width="14.3" customWidth="1"/>
    <col min="5" max="6" width="13.7" customWidth="1"/>
    <col min="7" max="7" width="14.9" customWidth="1"/>
    <col min="8" max="8" width="10.6" customWidth="1"/>
    <col min="9" max="9" width="16.6" customWidth="1"/>
    <col min="10" max="10" width="15.4" customWidth="1"/>
    <col min="11" max="11" width="30" customWidth="1"/>
    <col min="12" max="13" width="16.6" customWidth="1"/>
    <col min="14" max="14" width="21.4" customWidth="1"/>
    <col min="15" max="15" width="18.6" customWidth="1"/>
  </cols>
  <sheetData>
    <row r="1" ht="19" customHeight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9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9" customHeight="1" x14ac:dyDescent="0.25"/>
    <row r="4" ht="19" customHeight="1" spans="1:1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ht="19" customHeight="1" spans="1:15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 t="s">
        <v>31</v>
      </c>
      <c r="O5" s="4" t="s">
        <v>32</v>
      </c>
    </row>
    <row r="6" ht="19" customHeight="1" spans="1:15" x14ac:dyDescent="0.25">
      <c r="A6" s="5">
        <v>1</v>
      </c>
      <c r="B6" s="6" t="s">
        <v>33</v>
      </c>
      <c r="C6" s="7">
        <f>'逆算表'!C6</f>
      </c>
      <c r="D6" s="7">
        <f>'逆算表'!D6</f>
      </c>
      <c r="E6" s="7">
        <f>'逆算表'!E6</f>
      </c>
      <c r="F6" s="7">
        <f>'逆算表'!F6</f>
      </c>
      <c r="G6" s="5">
        <f>D6+E6+F6</f>
      </c>
      <c r="H6" s="18">
        <f>G6/C6*100</f>
      </c>
      <c r="I6" s="13">
        <f>D6/'料率と上限_答え'!B5*100</f>
      </c>
      <c r="J6" s="5">
        <f>'料率と上限_答え'!D14</f>
      </c>
      <c r="K6" s="5">
        <f>IF(I6&gt;=J6,"上限に当たっている","上限未満（契約月給＋固定手当と合うか確認）")</f>
      </c>
      <c r="L6" s="5">
        <f>F6/'料率と上限_答え'!B7*100</f>
      </c>
      <c r="M6" s="5">
        <f>'料率と上限_答え'!D15</f>
      </c>
      <c r="N6" s="5">
        <f>IF(I6=L6,"同じ","違う（上限の決まり方が別だから）")</f>
      </c>
      <c r="O6" s="5">
        <f>C6-I6</f>
      </c>
    </row>
    <row r="7" ht="19" customHeight="1" spans="1:15" x14ac:dyDescent="0.25">
      <c r="A7" s="5">
        <v>2</v>
      </c>
      <c r="B7" s="6" t="s">
        <v>34</v>
      </c>
      <c r="C7" s="7">
        <f>'逆算表'!C7</f>
      </c>
      <c r="D7" s="7">
        <f>'逆算表'!D7</f>
      </c>
      <c r="E7" s="7">
        <f>'逆算表'!E7</f>
      </c>
      <c r="F7" s="7">
        <f>'逆算表'!F7</f>
      </c>
      <c r="G7" s="5">
        <f>D7+E7+F7</f>
      </c>
      <c r="H7" s="18">
        <f>G7/C7*100</f>
      </c>
      <c r="I7" s="13">
        <f>D7/'料率と上限_答え'!B5*100</f>
      </c>
      <c r="J7" s="5">
        <f>'料率と上限_答え'!D14</f>
      </c>
      <c r="K7" s="5">
        <f>IF(I7&gt;=J7,"上限に当たっている","上限未満（契約月給＋固定手当と合うか確認）")</f>
      </c>
      <c r="L7" s="5">
        <f>F7/'料率と上限_答え'!B7*100</f>
      </c>
      <c r="M7" s="5">
        <f>'料率と上限_答え'!D15</f>
      </c>
      <c r="N7" s="5">
        <f>IF(I7=L7,"同じ","違う（上限の決まり方が別だから）")</f>
      </c>
      <c r="O7" s="5">
        <f>C7-I7</f>
      </c>
    </row>
    <row r="8" ht="19" customHeight="1" spans="1:15" x14ac:dyDescent="0.25">
      <c r="A8" s="5">
        <v>3</v>
      </c>
      <c r="B8" s="6" t="s">
        <v>35</v>
      </c>
      <c r="C8" s="7">
        <f>'逆算表'!C8</f>
      </c>
      <c r="D8" s="7">
        <f>'逆算表'!D8</f>
      </c>
      <c r="E8" s="7">
        <f>'逆算表'!E8</f>
      </c>
      <c r="F8" s="7">
        <f>'逆算表'!F8</f>
      </c>
      <c r="G8" s="5">
        <f>D8+E8+F8</f>
      </c>
      <c r="H8" s="18">
        <f>G8/C8*100</f>
      </c>
      <c r="I8" s="13">
        <f>D8/'料率と上限_答え'!B5*100</f>
      </c>
      <c r="J8" s="5">
        <f>'料率と上限_答え'!D14</f>
      </c>
      <c r="K8" s="5">
        <f>IF(I8&gt;=J8,"上限に当たっている","上限未満（契約月給＋固定手当と合うか確認）")</f>
      </c>
      <c r="L8" s="5">
        <f>F8/'料率と上限_答え'!B7*100</f>
      </c>
      <c r="M8" s="5">
        <f>'料率と上限_答え'!D15</f>
      </c>
      <c r="N8" s="5">
        <f>IF(I8=L8,"同じ","違う（上限の決まり方が別だから）")</f>
      </c>
      <c r="O8" s="5">
        <f>C8-I8</f>
      </c>
    </row>
    <row r="9" ht="19" customHeight="1" x14ac:dyDescent="0.25"/>
    <row r="10" ht="19" customHeight="1" spans="1:6" x14ac:dyDescent="0.25">
      <c r="A10" s="12" t="s">
        <v>36</v>
      </c>
      <c r="B10" s="12"/>
      <c r="C10" s="12"/>
      <c r="D10" s="12"/>
      <c r="E10" s="12"/>
      <c r="F10" s="12"/>
    </row>
    <row r="11" ht="19" customHeight="1" spans="2:6" x14ac:dyDescent="0.25"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</row>
    <row r="12" ht="19" customHeight="1" spans="2:6" x14ac:dyDescent="0.25">
      <c r="B12" s="6" t="s">
        <v>4</v>
      </c>
      <c r="C12" s="5">
        <f>C6</f>
      </c>
      <c r="D12" s="7">
        <f>'逆算表'!D12</f>
      </c>
      <c r="E12" s="5">
        <f>D12-C12</f>
      </c>
      <c r="F12" s="2" t="s">
        <v>42</v>
      </c>
    </row>
    <row r="13" ht="19" customHeight="1" spans="2:6" x14ac:dyDescent="0.25">
      <c r="B13" s="6" t="s">
        <v>43</v>
      </c>
      <c r="C13" s="5">
        <f>I6</f>
      </c>
      <c r="D13" s="5">
        <f>MIN(D12,'料率と上限_答え'!D14)</f>
      </c>
      <c r="E13" s="5">
        <f>D13-C13</f>
      </c>
      <c r="F13" s="2" t="s">
        <v>44</v>
      </c>
    </row>
    <row r="14" ht="19" customHeight="1" spans="2:6" x14ac:dyDescent="0.25">
      <c r="B14" s="6" t="s">
        <v>45</v>
      </c>
      <c r="C14" s="5">
        <f>L6</f>
      </c>
      <c r="D14" s="5">
        <f>MIN(D12,'料率と上限_答え'!D15)</f>
      </c>
      <c r="E14" s="5">
        <f>D14-C14</f>
      </c>
      <c r="F14" s="2" t="s">
        <v>46</v>
      </c>
    </row>
    <row r="15" ht="19" customHeight="1" spans="2:6" x14ac:dyDescent="0.25">
      <c r="B15" s="6" t="s">
        <v>47</v>
      </c>
      <c r="C15" s="5">
        <f>G6</f>
      </c>
      <c r="D15" s="5">
        <f>D13*('料率と上限_答え'!B5+'料率と上限_答え'!B6)/100+D14*'料率と上限_答え'!B7/100</f>
      </c>
      <c r="E15" s="13">
        <f>D15-C15</f>
      </c>
      <c r="F15" s="2" t="s">
        <v>48</v>
      </c>
    </row>
    <row r="16" ht="19" customHeight="1" spans="2:6" x14ac:dyDescent="0.25">
      <c r="B16" s="6" t="s">
        <v>49</v>
      </c>
      <c r="E16" s="5">
        <f>E12-E15</f>
      </c>
      <c r="F16" s="2" t="s">
        <v>50</v>
      </c>
    </row>
    <row r="17" ht="19" customHeight="1" spans="2:6" x14ac:dyDescent="0.25">
      <c r="B17" s="6" t="s">
        <v>51</v>
      </c>
      <c r="D17" s="7">
        <f>'逆算表'!D17</f>
      </c>
      <c r="E17" s="13">
        <f>E16*D17/100</f>
      </c>
      <c r="F17" s="2" t="s">
        <v>52</v>
      </c>
    </row>
    <row r="19" spans="1:15" x14ac:dyDescent="0.25">
      <c r="A19" s="19" t="s">
        <v>61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1" spans="1:1" x14ac:dyDescent="0.25">
      <c r="A21" s="15" t="s">
        <v>54</v>
      </c>
    </row>
    <row r="22" ht="34" customHeight="1" spans="1:15" x14ac:dyDescent="0.25">
      <c r="A22" s="16" t="s">
        <v>55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ht="34" customHeight="1" spans="1:15" x14ac:dyDescent="0.25">
      <c r="A23" s="16" t="s">
        <v>56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ht="34" customHeight="1" spans="1:15" x14ac:dyDescent="0.25">
      <c r="A24" s="16" t="s">
        <v>57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ht="34" customHeight="1" spans="1:15" x14ac:dyDescent="0.25">
      <c r="A25" s="16" t="s">
        <v>58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ht="34" customHeight="1" spans="1:15" x14ac:dyDescent="0.25">
      <c r="A26" s="16" t="s">
        <v>59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8" spans="1:1" x14ac:dyDescent="0.25">
      <c r="A28" s="17" t="s">
        <v>60</v>
      </c>
    </row>
  </sheetData>
  <mergeCells count="9">
    <mergeCell ref="A1:O1"/>
    <mergeCell ref="A2:O2"/>
    <mergeCell ref="A10:F10"/>
    <mergeCell ref="A19:O19"/>
    <mergeCell ref="A22:O22"/>
    <mergeCell ref="A23:O23"/>
    <mergeCell ref="A24:O24"/>
    <mergeCell ref="A25:O25"/>
    <mergeCell ref="A26:O2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  <col min="5" max="5" width="12" customWidth="1"/>
  </cols>
  <sheetData>
    <row r="1" ht="19" customHeight="1" spans="1:4" x14ac:dyDescent="0.25">
      <c r="A1" s="1" t="s">
        <v>62</v>
      </c>
      <c r="B1" s="1"/>
      <c r="C1" s="1"/>
      <c r="D1" s="1"/>
    </row>
    <row r="2" ht="19" customHeight="1" spans="1:4" x14ac:dyDescent="0.25">
      <c r="A2" s="2" t="s">
        <v>63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37</v>
      </c>
      <c r="B4" s="3" t="s">
        <v>64</v>
      </c>
      <c r="C4" s="3" t="s">
        <v>65</v>
      </c>
      <c r="D4" s="3" t="s">
        <v>66</v>
      </c>
    </row>
    <row r="5" ht="19" customHeight="1" spans="1:4" x14ac:dyDescent="0.25">
      <c r="A5" s="6" t="s">
        <v>67</v>
      </c>
      <c r="B5" s="7">
        <v>8</v>
      </c>
      <c r="C5" s="7">
        <v>17</v>
      </c>
      <c r="D5" s="2" t="s">
        <v>68</v>
      </c>
    </row>
    <row r="6" ht="19" customHeight="1" spans="1:4" x14ac:dyDescent="0.25">
      <c r="A6" s="6" t="s">
        <v>69</v>
      </c>
      <c r="B6" s="7">
        <v>1.5</v>
      </c>
      <c r="C6" s="7">
        <v>3</v>
      </c>
      <c r="D6" s="2" t="s">
        <v>70</v>
      </c>
    </row>
    <row r="7" ht="19" customHeight="1" spans="1:4" x14ac:dyDescent="0.25">
      <c r="A7" s="6" t="s">
        <v>71</v>
      </c>
      <c r="B7" s="7">
        <v>1</v>
      </c>
      <c r="C7" s="7">
        <v>1</v>
      </c>
      <c r="D7" s="2" t="s">
        <v>72</v>
      </c>
    </row>
    <row r="8" ht="19" customHeight="1" spans="1:4" x14ac:dyDescent="0.25">
      <c r="A8" s="6" t="s">
        <v>73</v>
      </c>
      <c r="B8" s="5">
        <v>0</v>
      </c>
      <c r="C8" s="7">
        <v>0.5</v>
      </c>
      <c r="D8" s="2" t="s">
        <v>74</v>
      </c>
    </row>
    <row r="9" ht="19" customHeight="1" spans="1:4" x14ac:dyDescent="0.25">
      <c r="A9" s="6" t="s">
        <v>75</v>
      </c>
      <c r="B9" s="5">
        <v>0</v>
      </c>
      <c r="C9" s="7">
        <v>2</v>
      </c>
      <c r="D9" s="2" t="s">
        <v>76</v>
      </c>
    </row>
    <row r="10" ht="19" customHeight="1" spans="1:4" x14ac:dyDescent="0.25">
      <c r="A10" s="20" t="s">
        <v>77</v>
      </c>
      <c r="B10" s="13">
        <f>SUM(B5:B9)</f>
      </c>
      <c r="C10" s="13">
        <f>SUM(C5:C9)</f>
      </c>
      <c r="D10" s="21" t="s">
        <v>78</v>
      </c>
    </row>
    <row r="11" ht="19" customHeight="1" x14ac:dyDescent="0.25"/>
    <row r="12" ht="19" customHeight="1" spans="1:4" x14ac:dyDescent="0.25">
      <c r="A12" s="12" t="s">
        <v>79</v>
      </c>
      <c r="B12" s="12"/>
      <c r="C12" s="12"/>
      <c r="D12" s="12"/>
    </row>
    <row r="13" ht="19" customHeight="1" spans="1:4" x14ac:dyDescent="0.25">
      <c r="A13" s="3" t="s">
        <v>80</v>
      </c>
      <c r="B13" s="3" t="s">
        <v>81</v>
      </c>
      <c r="C13" s="3" t="s">
        <v>82</v>
      </c>
      <c r="D13" s="3" t="s">
        <v>83</v>
      </c>
    </row>
    <row r="14" ht="19" customHeight="1" spans="1:4" x14ac:dyDescent="0.25">
      <c r="A14" s="6" t="s">
        <v>84</v>
      </c>
      <c r="B14" s="6" t="s">
        <v>85</v>
      </c>
      <c r="C14" s="7">
        <v>2530000</v>
      </c>
      <c r="D14" s="13">
        <f>C14*20</f>
      </c>
    </row>
    <row r="15" ht="19" customHeight="1" spans="1:4" x14ac:dyDescent="0.25">
      <c r="A15" s="6" t="s">
        <v>86</v>
      </c>
      <c r="B15" s="6" t="s">
        <v>87</v>
      </c>
      <c r="C15" s="7">
        <v>5310000</v>
      </c>
      <c r="D15" s="13">
        <f>C15*20</f>
      </c>
    </row>
    <row r="16" ht="19" customHeight="1" x14ac:dyDescent="0.25"/>
    <row r="17" ht="19" customHeight="1" spans="1:4" x14ac:dyDescent="0.25">
      <c r="A17" s="2" t="s">
        <v>88</v>
      </c>
      <c r="B17" s="2"/>
      <c r="C17" s="2"/>
      <c r="D17" s="2"/>
    </row>
    <row r="19" ht="46" customHeight="1" spans="1:5" x14ac:dyDescent="0.25">
      <c r="A19" s="14" t="s">
        <v>89</v>
      </c>
      <c r="B19" s="14"/>
      <c r="C19" s="14"/>
      <c r="D19" s="14"/>
      <c r="E19" s="14"/>
    </row>
    <row r="21" spans="1:1" x14ac:dyDescent="0.25">
      <c r="A21" s="15" t="s">
        <v>90</v>
      </c>
    </row>
    <row r="22" ht="34" customHeight="1" spans="1:4" x14ac:dyDescent="0.25">
      <c r="A22" s="16" t="s">
        <v>91</v>
      </c>
      <c r="B22" s="16"/>
      <c r="C22" s="16"/>
      <c r="D22" s="16"/>
    </row>
    <row r="23" ht="34" customHeight="1" spans="1:4" x14ac:dyDescent="0.25">
      <c r="A23" s="16" t="s">
        <v>92</v>
      </c>
      <c r="B23" s="16"/>
      <c r="C23" s="16"/>
      <c r="D23" s="16"/>
    </row>
    <row r="25" spans="1:1" x14ac:dyDescent="0.25">
      <c r="A25" s="17" t="s">
        <v>60</v>
      </c>
    </row>
  </sheetData>
  <mergeCells count="7">
    <mergeCell ref="A1:D1"/>
    <mergeCell ref="A2:D2"/>
    <mergeCell ref="A12:D12"/>
    <mergeCell ref="A17:D17"/>
    <mergeCell ref="A19:E19"/>
    <mergeCell ref="A22:D22"/>
    <mergeCell ref="A23:D23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</cols>
  <sheetData>
    <row r="1" ht="19" customHeight="1" spans="1:4" x14ac:dyDescent="0.25">
      <c r="A1" s="1" t="s">
        <v>62</v>
      </c>
      <c r="B1" s="1"/>
      <c r="C1" s="1"/>
      <c r="D1" s="1"/>
    </row>
    <row r="2" ht="19" customHeight="1" spans="1:4" x14ac:dyDescent="0.25">
      <c r="A2" s="2" t="s">
        <v>63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37</v>
      </c>
      <c r="B4" s="3" t="s">
        <v>64</v>
      </c>
      <c r="C4" s="3" t="s">
        <v>65</v>
      </c>
      <c r="D4" s="3" t="s">
        <v>66</v>
      </c>
    </row>
    <row r="5" ht="19" customHeight="1" spans="1:4" x14ac:dyDescent="0.25">
      <c r="A5" s="6" t="s">
        <v>67</v>
      </c>
      <c r="B5" s="7">
        <f>'料率と上限'!B5</f>
      </c>
      <c r="C5" s="7">
        <f>'料率と上限'!C5</f>
      </c>
      <c r="D5" s="2" t="s">
        <v>68</v>
      </c>
    </row>
    <row r="6" ht="19" customHeight="1" spans="1:4" x14ac:dyDescent="0.25">
      <c r="A6" s="6" t="s">
        <v>69</v>
      </c>
      <c r="B6" s="7">
        <f>'料率と上限'!B6</f>
      </c>
      <c r="C6" s="7">
        <f>'料率と上限'!C6</f>
      </c>
      <c r="D6" s="2" t="s">
        <v>70</v>
      </c>
    </row>
    <row r="7" ht="19" customHeight="1" spans="1:4" x14ac:dyDescent="0.25">
      <c r="A7" s="6" t="s">
        <v>71</v>
      </c>
      <c r="B7" s="7">
        <f>'料率と上限'!B7</f>
      </c>
      <c r="C7" s="7">
        <f>'料率と上限'!C7</f>
      </c>
      <c r="D7" s="2" t="s">
        <v>72</v>
      </c>
    </row>
    <row r="8" ht="19" customHeight="1" spans="1:4" x14ac:dyDescent="0.25">
      <c r="A8" s="6" t="s">
        <v>73</v>
      </c>
      <c r="B8" s="5">
        <v>0</v>
      </c>
      <c r="C8" s="7">
        <f>'料率と上限'!C8</f>
      </c>
      <c r="D8" s="2" t="s">
        <v>74</v>
      </c>
    </row>
    <row r="9" ht="19" customHeight="1" spans="1:4" x14ac:dyDescent="0.25">
      <c r="A9" s="6" t="s">
        <v>75</v>
      </c>
      <c r="B9" s="5">
        <v>0</v>
      </c>
      <c r="C9" s="7">
        <f>'料率と上限'!C9</f>
      </c>
      <c r="D9" s="2" t="s">
        <v>76</v>
      </c>
    </row>
    <row r="10" ht="19" customHeight="1" spans="1:4" x14ac:dyDescent="0.25">
      <c r="A10" s="20" t="s">
        <v>77</v>
      </c>
      <c r="B10" s="13">
        <f>SUM(B5:B9)</f>
      </c>
      <c r="C10" s="13">
        <f>SUM(C5:C9)</f>
      </c>
      <c r="D10" s="21" t="s">
        <v>78</v>
      </c>
    </row>
    <row r="11" ht="19" customHeight="1" x14ac:dyDescent="0.25"/>
    <row r="12" ht="19" customHeight="1" spans="1:4" x14ac:dyDescent="0.25">
      <c r="A12" s="12" t="s">
        <v>79</v>
      </c>
      <c r="B12" s="12"/>
      <c r="C12" s="12"/>
      <c r="D12" s="12"/>
    </row>
    <row r="13" ht="19" customHeight="1" spans="1:4" x14ac:dyDescent="0.25">
      <c r="A13" s="3" t="s">
        <v>80</v>
      </c>
      <c r="B13" s="3" t="s">
        <v>81</v>
      </c>
      <c r="C13" s="3" t="s">
        <v>82</v>
      </c>
      <c r="D13" s="3" t="s">
        <v>83</v>
      </c>
    </row>
    <row r="14" ht="19" customHeight="1" spans="1:4" x14ac:dyDescent="0.25">
      <c r="A14" s="6" t="s">
        <v>84</v>
      </c>
      <c r="B14" s="6" t="s">
        <v>85</v>
      </c>
      <c r="C14" s="7">
        <f>'料率と上限'!C14</f>
      </c>
      <c r="D14" s="13">
        <f>C14*20</f>
      </c>
    </row>
    <row r="15" ht="19" customHeight="1" spans="1:4" x14ac:dyDescent="0.25">
      <c r="A15" s="6" t="s">
        <v>86</v>
      </c>
      <c r="B15" s="6" t="s">
        <v>87</v>
      </c>
      <c r="C15" s="7">
        <f>'料率と上限'!C15</f>
      </c>
      <c r="D15" s="13">
        <f>C15*20</f>
      </c>
    </row>
    <row r="16" ht="19" customHeight="1" x14ac:dyDescent="0.25"/>
    <row r="17" ht="19" customHeight="1" spans="1:4" x14ac:dyDescent="0.25">
      <c r="A17" s="2" t="s">
        <v>88</v>
      </c>
      <c r="B17" s="2"/>
      <c r="C17" s="2"/>
      <c r="D17" s="2"/>
    </row>
    <row r="19" spans="1:4" x14ac:dyDescent="0.25">
      <c r="A19" s="19" t="s">
        <v>93</v>
      </c>
      <c r="B19" s="19"/>
      <c r="C19" s="19"/>
      <c r="D19" s="19"/>
    </row>
    <row r="21" spans="1:1" x14ac:dyDescent="0.25">
      <c r="A21" s="15" t="s">
        <v>90</v>
      </c>
    </row>
    <row r="22" ht="34" customHeight="1" spans="1:4" x14ac:dyDescent="0.25">
      <c r="A22" s="16" t="s">
        <v>91</v>
      </c>
      <c r="B22" s="16"/>
      <c r="C22" s="16"/>
      <c r="D22" s="16"/>
    </row>
    <row r="23" ht="34" customHeight="1" spans="1:4" x14ac:dyDescent="0.25">
      <c r="A23" s="16" t="s">
        <v>92</v>
      </c>
      <c r="B23" s="16"/>
      <c r="C23" s="16"/>
      <c r="D23" s="16"/>
    </row>
    <row r="25" spans="1:1" x14ac:dyDescent="0.25">
      <c r="A25" s="17" t="s">
        <v>60</v>
      </c>
    </row>
  </sheetData>
  <mergeCells count="7">
    <mergeCell ref="A1:D1"/>
    <mergeCell ref="A2:D2"/>
    <mergeCell ref="A12:D12"/>
    <mergeCell ref="A17:D17"/>
    <mergeCell ref="A19:D19"/>
    <mergeCell ref="A22:D22"/>
    <mergeCell ref="A23:D23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逆算表</vt:lpstr>
      <vt:lpstr>逆算表_答え</vt:lpstr>
      <vt:lpstr>料率と上限</vt:lpstr>
      <vt:lpstr>料率と上限_答え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