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予定vs実際(演習)" sheetId="1" state="visible" r:id="rId1"/>
    <sheet xmlns:r="http://schemas.openxmlformats.org/officeDocument/2006/relationships" name="予定vs実際(完成見本)" sheetId="2" state="visible" r:id="rId2"/>
    <sheet xmlns:r="http://schemas.openxmlformats.org/officeDocument/2006/relationships" name="総合問題MIRAI(演習)" sheetId="3" state="visible" r:id="rId3"/>
    <sheet xmlns:r="http://schemas.openxmlformats.org/officeDocument/2006/relationships" name="総合問題MIRAI(完成見本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[Red]-#,##0"/>
  </numFmts>
  <fonts count="16">
    <font>
      <name val="Calibri"/>
      <family val="2"/>
      <color theme="1"/>
      <sz val="11"/>
      <scheme val="minor"/>
    </font>
    <font>
      <name val="Yu Gothic UI"/>
      <b val="1"/>
      <color rgb="001F4E79"/>
      <sz val="14"/>
    </font>
    <font>
      <name val="Yu Gothic UI"/>
      <i val="1"/>
      <color rgb="00707070"/>
      <sz val="9"/>
    </font>
    <font>
      <name val="Yu Gothic UI"/>
      <color rgb="00707070"/>
      <sz val="9"/>
    </font>
    <font>
      <name val="Yu Gothic UI"/>
      <b val="1"/>
      <color rgb="00FFFFFF"/>
      <sz val="11"/>
    </font>
    <font>
      <name val="Yu Gothic UI"/>
      <b val="1"/>
      <color rgb="00000000"/>
      <sz val="11"/>
    </font>
    <font>
      <name val="Yu Gothic UI"/>
      <b val="1"/>
      <color rgb="00000000"/>
      <sz val="10"/>
    </font>
    <font>
      <name val="Yu Gothic UI"/>
      <color rgb="000000FF"/>
      <sz val="11"/>
    </font>
    <font>
      <name val="Yu Gothic UI"/>
      <color rgb="00707070"/>
      <sz val="10"/>
    </font>
    <font>
      <name val="Yu Gothic UI"/>
      <b val="1"/>
      <color rgb="00C00000"/>
      <sz val="11"/>
    </font>
    <font>
      <name val="Yu Gothic UI"/>
      <b val="1"/>
      <color rgb="001F4E79"/>
      <sz val="11"/>
    </font>
    <font>
      <name val="Yu Gothic UI"/>
      <color rgb="00000000"/>
      <sz val="10"/>
    </font>
    <font>
      <name val="Yu Gothic UI"/>
      <b val="1"/>
      <color rgb="00C00000"/>
      <sz val="10"/>
    </font>
    <font>
      <name val="Yu Gothic UI"/>
      <color rgb="00000000"/>
      <sz val="9"/>
    </font>
    <font>
      <name val="Yu Gothic UI"/>
      <color rgb="00404040"/>
      <sz val="9"/>
    </font>
    <font>
      <name val="Yu Gothic UI"/>
      <b val="1"/>
      <color rgb="000070C0"/>
      <sz val="11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7F8FA"/>
      </patternFill>
    </fill>
    <fill>
      <patternFill patternType="solid">
        <fgColor rgb="00E8F0FE"/>
      </patternFill>
    </fill>
    <fill>
      <patternFill patternType="solid">
        <fgColor rgb="00FCE4D6"/>
      </patternFill>
    </fill>
  </fills>
  <borders count="6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/>
      <top style="thin">
        <color rgb="00D0D0D0"/>
      </top>
      <bottom style="thin">
        <color rgb="00D0D0D0"/>
      </bottom>
      <diagonal/>
    </border>
    <border>
      <left/>
      <right style="thin">
        <color rgb="00D0D0D0"/>
      </right>
      <top style="thin">
        <color rgb="00D0D0D0"/>
      </top>
      <bottom style="thin">
        <color rgb="00D0D0D0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3" fontId="7" fillId="0" borderId="1" applyAlignment="1" pivotButton="0" quotePrefix="0" xfId="0">
      <alignment horizontal="right" vertical="center"/>
    </xf>
    <xf numFmtId="3" fontId="0" fillId="3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0" fontId="0" fillId="5" borderId="1" pivotButton="0" quotePrefix="0" xfId="0"/>
    <xf numFmtId="3" fontId="5" fillId="6" borderId="1" applyAlignment="1" pivotButton="0" quotePrefix="0" xfId="0">
      <alignment horizontal="right" vertical="center"/>
    </xf>
    <xf numFmtId="164" fontId="9" fillId="7" borderId="1" applyAlignment="1" pivotButton="0" quotePrefix="0" xfId="0">
      <alignment horizontal="right" vertical="center"/>
    </xf>
    <xf numFmtId="0" fontId="10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6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3" fontId="12" fillId="0" borderId="1" applyAlignment="1" pivotButton="0" quotePrefix="0" xfId="0">
      <alignment horizontal="right" vertical="center"/>
    </xf>
    <xf numFmtId="0" fontId="11" fillId="0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left" vertical="center"/>
    </xf>
    <xf numFmtId="0" fontId="11" fillId="0" borderId="0" pivotButton="0" quotePrefix="0" xfId="0"/>
    <xf numFmtId="0" fontId="11" fillId="5" borderId="1" applyAlignment="1" pivotButton="0" quotePrefix="0" xfId="0">
      <alignment horizontal="left" vertical="center"/>
    </xf>
    <xf numFmtId="0" fontId="14" fillId="3" borderId="1" applyAlignment="1" pivotButton="0" quotePrefix="0" xfId="0">
      <alignment horizontal="left" vertical="center" indent="1"/>
    </xf>
    <xf numFmtId="164" fontId="5" fillId="6" borderId="1" applyAlignment="1" pivotButton="0" quotePrefix="0" xfId="0">
      <alignment horizontal="right" vertical="center"/>
    </xf>
    <xf numFmtId="164" fontId="15" fillId="7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J25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22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6" customHeight="1">
      <c r="B1" s="1" t="inlineStr">
        <is>
          <t>Day 04 予定vs実際 演習（演習）</t>
        </is>
      </c>
    </row>
    <row r="2">
      <c r="B2" s="2" t="inlineStr">
        <is>
          <t>ASTRA Manufacturing 2026年5月 ― 材料/労務/間接費 の3系統について、予定額・実際額・差異を計算しよう</t>
        </is>
      </c>
    </row>
    <row r="3">
      <c r="B3" s="3" t="inlineStr">
        <is>
          <t>青文字=入力値（既知）　／　黄色セル=数式を入力　／　薄青セル=計算結果　／　緑セル=検証（OK/NG）　　単位：千円（単価は円/kg・円/h）</t>
        </is>
      </c>
    </row>
    <row r="5" ht="34" customHeight="1">
      <c r="B5" s="4" t="inlineStr">
        <is>
          <t>No</t>
        </is>
      </c>
      <c r="C5" s="4" t="inlineStr">
        <is>
          <t>系統</t>
        </is>
      </c>
      <c r="D5" s="4" t="inlineStr">
        <is>
          <t>予定単価
(円/単位)</t>
        </is>
      </c>
      <c r="E5" s="4" t="inlineStr">
        <is>
          <t>実際単価
(円/単位)</t>
        </is>
      </c>
      <c r="F5" s="4" t="inlineStr">
        <is>
          <t>実際消費量</t>
        </is>
      </c>
      <c r="G5" s="4" t="inlineStr">
        <is>
          <t>予定額
=予定単価×消費量÷1000
(千円)</t>
        </is>
      </c>
      <c r="H5" s="4" t="inlineStr">
        <is>
          <t>実際額
=実際単価×消費量÷1000
(千円)</t>
        </is>
      </c>
      <c r="I5" s="4" t="inlineStr">
        <is>
          <t>差異
=実際-予定
(千円)</t>
        </is>
      </c>
      <c r="J5" s="4" t="inlineStr">
        <is>
          <t>検証</t>
        </is>
      </c>
    </row>
    <row r="7" ht="24" customHeight="1">
      <c r="B7" s="5" t="inlineStr">
        <is>
          <t>①</t>
        </is>
      </c>
      <c r="C7" s="6" t="inlineStr">
        <is>
          <t>材料費（kg）</t>
        </is>
      </c>
      <c r="D7" s="7" t="n">
        <v>1080</v>
      </c>
      <c r="E7" s="7" t="n">
        <v>1100</v>
      </c>
      <c r="F7" s="7" t="n">
        <v>1000</v>
      </c>
      <c r="G7" s="8" t="n"/>
      <c r="H7" s="8" t="n"/>
      <c r="I7" s="9" t="n"/>
      <c r="J7" s="10">
        <f>IF(I7=20,"OK","NG")</f>
        <v/>
      </c>
    </row>
    <row r="8" ht="24" customHeight="1">
      <c r="B8" s="5" t="inlineStr">
        <is>
          <t>②</t>
        </is>
      </c>
      <c r="C8" s="6" t="inlineStr">
        <is>
          <t>直接労務費（時間）</t>
        </is>
      </c>
      <c r="D8" s="7" t="n">
        <v>1250</v>
      </c>
      <c r="E8" s="7" t="n">
        <v>1280</v>
      </c>
      <c r="F8" s="7" t="n">
        <v>2200</v>
      </c>
      <c r="G8" s="8" t="n"/>
      <c r="H8" s="8" t="n"/>
      <c r="I8" s="9" t="n"/>
      <c r="J8" s="10">
        <f>IF(I8=66,"OK","NG")</f>
        <v/>
      </c>
    </row>
    <row r="9" ht="24" customHeight="1">
      <c r="B9" s="5" t="inlineStr">
        <is>
          <t>③</t>
        </is>
      </c>
      <c r="C9" s="6" t="inlineStr">
        <is>
          <t>製造間接費（機械時間）</t>
        </is>
      </c>
      <c r="D9" s="7" t="n">
        <v>2400</v>
      </c>
      <c r="E9" s="11" t="inlineStr">
        <is>
          <t>―</t>
        </is>
      </c>
      <c r="F9" s="7" t="n">
        <v>520</v>
      </c>
      <c r="G9" s="8" t="n"/>
      <c r="H9" s="8" t="n"/>
      <c r="I9" s="9" t="n"/>
      <c r="J9" s="10">
        <f>IF(I9=12,"OK","NG")</f>
        <v/>
      </c>
    </row>
    <row r="11" ht="26" customHeight="1">
      <c r="B11" s="12" t="inlineStr">
        <is>
          <t>合計</t>
        </is>
      </c>
      <c r="C11" s="13" t="inlineStr">
        <is>
          <t>3系統合計（製造原価）</t>
        </is>
      </c>
      <c r="D11" s="14" t="n"/>
      <c r="E11" s="14" t="n"/>
      <c r="F11" s="14" t="n"/>
      <c r="G11" s="15">
        <f>SUM(G7:G9)</f>
        <v/>
      </c>
      <c r="H11" s="15">
        <f>SUM(H7:H9)</f>
        <v/>
      </c>
      <c r="I11" s="16">
        <f>SUM(I7:I9)</f>
        <v/>
      </c>
      <c r="J11" s="10">
        <f>IF(I11=98,"OK","NG")</f>
        <v/>
      </c>
    </row>
    <row r="14">
      <c r="B14" s="17" t="inlineStr">
        <is>
          <t>▼ 差異の種類と勘定名</t>
        </is>
      </c>
    </row>
    <row r="15">
      <c r="B15" s="18" t="inlineStr">
        <is>
          <t>系統</t>
        </is>
      </c>
      <c r="C15" s="18" t="inlineStr">
        <is>
          <t>差異勘定名</t>
        </is>
      </c>
      <c r="D15" s="18" t="inlineStr">
        <is>
          <t>金額</t>
        </is>
      </c>
      <c r="E15" s="18" t="inlineStr">
        <is>
          <t>有利/不利</t>
        </is>
      </c>
      <c r="F15" s="18" t="inlineStr">
        <is>
          <t>借方/貸方</t>
        </is>
      </c>
      <c r="G15" s="18" t="inlineStr">
        <is>
          <t>解説</t>
        </is>
      </c>
      <c r="H15" s="19" t="n"/>
      <c r="I15" s="19" t="n"/>
      <c r="J15" s="20" t="n"/>
    </row>
    <row r="16" ht="22" customHeight="1">
      <c r="B16" s="21" t="inlineStr">
        <is>
          <t>材料</t>
        </is>
      </c>
      <c r="C16" s="22" t="inlineStr">
        <is>
          <t>材料消費価格差異</t>
        </is>
      </c>
      <c r="D16" s="23" t="n">
        <v>20</v>
      </c>
      <c r="E16" s="24" t="inlineStr">
        <is>
          <t>不利差異</t>
        </is>
      </c>
      <c r="F16" s="24" t="inlineStr">
        <is>
          <t>借方残</t>
        </is>
      </c>
      <c r="G16" s="25" t="inlineStr">
        <is>
          <t>実際@1,100 &gt; 予定@1,080 → 予定より高く消費 → 不利差異（Day 08で価格差異/数量差異に分解）</t>
        </is>
      </c>
      <c r="H16" s="19" t="n"/>
      <c r="I16" s="19" t="n"/>
      <c r="J16" s="20" t="n"/>
    </row>
    <row r="17" ht="22" customHeight="1">
      <c r="B17" s="21" t="inlineStr">
        <is>
          <t>労務</t>
        </is>
      </c>
      <c r="C17" s="22" t="inlineStr">
        <is>
          <t>賃率差異</t>
        </is>
      </c>
      <c r="D17" s="23" t="n">
        <v>66</v>
      </c>
      <c r="E17" s="24" t="inlineStr">
        <is>
          <t>不利差異</t>
        </is>
      </c>
      <c r="F17" s="24" t="inlineStr">
        <is>
          <t>借方残</t>
        </is>
      </c>
      <c r="G17" s="25" t="inlineStr">
        <is>
          <t>実際@1,280 &gt; 予定@1,250 → 賃金が予定より高い → 不利差異（Day 10で詳細）</t>
        </is>
      </c>
      <c r="H17" s="19" t="n"/>
      <c r="I17" s="19" t="n"/>
      <c r="J17" s="20" t="n"/>
    </row>
    <row r="18" ht="22" customHeight="1">
      <c r="B18" s="21" t="inlineStr">
        <is>
          <t>間接費</t>
        </is>
      </c>
      <c r="C18" s="22" t="inlineStr">
        <is>
          <t>製造間接費差異</t>
        </is>
      </c>
      <c r="D18" s="23" t="n">
        <v>12</v>
      </c>
      <c r="E18" s="24" t="inlineStr">
        <is>
          <t>不利差異</t>
        </is>
      </c>
      <c r="F18" s="24" t="inlineStr">
        <is>
          <t>借方残</t>
        </is>
      </c>
      <c r="G18" s="25" t="inlineStr">
        <is>
          <t>実際 1,260 &gt; 予定配賦 1,248 → 予算差異/操業度差異の分解はDay 14で学習</t>
        </is>
      </c>
      <c r="H18" s="19" t="n"/>
      <c r="I18" s="19" t="n"/>
      <c r="J18" s="20" t="n"/>
    </row>
    <row r="21">
      <c r="B21" s="17" t="inlineStr">
        <is>
          <t>▼ What-ifチャレンジ（黄色セル以外の青文字セルを書き換えて挙動を見る）</t>
        </is>
      </c>
    </row>
    <row r="22">
      <c r="B22" s="26" t="inlineStr">
        <is>
          <t>① D7（材料の予定単価）を 1,080 → 1,100 に変えてみる。差異 I7 はどうなる？（0 になり、予定と実際が一致＝差異ゼロ）</t>
        </is>
      </c>
    </row>
    <row r="23">
      <c r="B23" s="26" t="inlineStr">
        <is>
          <t>② F8（実際作業時間）を 2,200 → 2,400 に増やしてみる。予定額・実際額・差異 G8/H8/I8 はどう動く？（両方増えるが、差異額も単価差×時間で増える）</t>
        </is>
      </c>
    </row>
    <row r="24">
      <c r="B24" s="26" t="inlineStr">
        <is>
          <t>③ E7（材料の実際単価）を 1,100 → 1,050 に下げてみる。差異 I7 はどうなる？（-50 となり、有利差異＝予定より実際が安かった）</t>
        </is>
      </c>
    </row>
    <row r="25">
      <c r="B25" s="26" t="inlineStr">
        <is>
          <t>④ H9（間接費実際発生額）を 1,260 → 1,200 に減らしてみる。差異 I9 はどうなる？（-48 有利差異。実際発生が予定配賦より少なかった）</t>
        </is>
      </c>
    </row>
  </sheetData>
  <mergeCells count="13">
    <mergeCell ref="B25:J25"/>
    <mergeCell ref="B24:J24"/>
    <mergeCell ref="B3:J3"/>
    <mergeCell ref="G18:J18"/>
    <mergeCell ref="G17:J17"/>
    <mergeCell ref="B22:J22"/>
    <mergeCell ref="B14:J14"/>
    <mergeCell ref="B23:J23"/>
    <mergeCell ref="B1:J1"/>
    <mergeCell ref="G16:J16"/>
    <mergeCell ref="G15:J15"/>
    <mergeCell ref="B21:J21"/>
    <mergeCell ref="B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J32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22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6" customHeight="1">
      <c r="B1" s="1" t="inlineStr">
        <is>
          <t>Day 04 予定vs実際 演習（完成見本）</t>
        </is>
      </c>
    </row>
    <row r="2">
      <c r="B2" s="2" t="inlineStr">
        <is>
          <t>ASTRA Manufacturing 2026年5月 ― 材料/労務/間接費 の3系統について、予定額・実際額・差異を計算しよう</t>
        </is>
      </c>
    </row>
    <row r="3">
      <c r="B3" s="3" t="inlineStr">
        <is>
          <t>青文字=入力値（既知）　／　黄色セル=数式を入力　／　薄青セル=計算結果　／　緑セル=検証（OK/NG）　　単位：千円（単価は円/kg・円/h）</t>
        </is>
      </c>
    </row>
    <row r="5" ht="34" customHeight="1">
      <c r="B5" s="4" t="inlineStr">
        <is>
          <t>No</t>
        </is>
      </c>
      <c r="C5" s="4" t="inlineStr">
        <is>
          <t>系統</t>
        </is>
      </c>
      <c r="D5" s="4" t="inlineStr">
        <is>
          <t>予定単価
(円/単位)</t>
        </is>
      </c>
      <c r="E5" s="4" t="inlineStr">
        <is>
          <t>実際単価
(円/単位)</t>
        </is>
      </c>
      <c r="F5" s="4" t="inlineStr">
        <is>
          <t>実際消費量</t>
        </is>
      </c>
      <c r="G5" s="4" t="inlineStr">
        <is>
          <t>予定額
=予定単価×消費量÷1000
(千円)</t>
        </is>
      </c>
      <c r="H5" s="4" t="inlineStr">
        <is>
          <t>実際額
=実際単価×消費量÷1000
(千円)</t>
        </is>
      </c>
      <c r="I5" s="4" t="inlineStr">
        <is>
          <t>差異
=実際-予定
(千円)</t>
        </is>
      </c>
      <c r="J5" s="4" t="inlineStr">
        <is>
          <t>検証</t>
        </is>
      </c>
    </row>
    <row r="7" ht="24" customHeight="1">
      <c r="B7" s="5" t="inlineStr">
        <is>
          <t>①</t>
        </is>
      </c>
      <c r="C7" s="6" t="inlineStr">
        <is>
          <t>材料費（kg）</t>
        </is>
      </c>
      <c r="D7" s="7" t="n">
        <v>1080</v>
      </c>
      <c r="E7" s="7" t="n">
        <v>1100</v>
      </c>
      <c r="F7" s="7" t="n">
        <v>1000</v>
      </c>
      <c r="G7" s="15">
        <f>D7*F7/1000</f>
        <v/>
      </c>
      <c r="H7" s="15">
        <f>E7*F7/1000</f>
        <v/>
      </c>
      <c r="I7" s="16">
        <f>H7-G7</f>
        <v/>
      </c>
      <c r="J7" s="10">
        <f>IF(I7=20,"OK","NG")</f>
        <v/>
      </c>
    </row>
    <row r="8" ht="24" customHeight="1">
      <c r="B8" s="5" t="inlineStr">
        <is>
          <t>②</t>
        </is>
      </c>
      <c r="C8" s="6" t="inlineStr">
        <is>
          <t>直接労務費（時間）</t>
        </is>
      </c>
      <c r="D8" s="7" t="n">
        <v>1250</v>
      </c>
      <c r="E8" s="7" t="n">
        <v>1280</v>
      </c>
      <c r="F8" s="7" t="n">
        <v>2200</v>
      </c>
      <c r="G8" s="15">
        <f>D8*F8/1000</f>
        <v/>
      </c>
      <c r="H8" s="15">
        <f>E8*F8/1000</f>
        <v/>
      </c>
      <c r="I8" s="16">
        <f>H8-G8</f>
        <v/>
      </c>
      <c r="J8" s="10">
        <f>IF(I8=66,"OK","NG")</f>
        <v/>
      </c>
    </row>
    <row r="9" ht="24" customHeight="1">
      <c r="B9" s="5" t="inlineStr">
        <is>
          <t>③</t>
        </is>
      </c>
      <c r="C9" s="6" t="inlineStr">
        <is>
          <t>製造間接費（機械時間）</t>
        </is>
      </c>
      <c r="D9" s="7" t="n">
        <v>2400</v>
      </c>
      <c r="E9" s="11" t="inlineStr">
        <is>
          <t>―</t>
        </is>
      </c>
      <c r="F9" s="7" t="n">
        <v>520</v>
      </c>
      <c r="G9" s="15">
        <f>D9*F9/1000</f>
        <v/>
      </c>
      <c r="H9" s="15" t="n">
        <v>1260</v>
      </c>
      <c r="I9" s="16">
        <f>H9-G9</f>
        <v/>
      </c>
      <c r="J9" s="10">
        <f>IF(I9=12,"OK","NG")</f>
        <v/>
      </c>
    </row>
    <row r="11" ht="26" customHeight="1">
      <c r="B11" s="12" t="inlineStr">
        <is>
          <t>合計</t>
        </is>
      </c>
      <c r="C11" s="13" t="inlineStr">
        <is>
          <t>3系統合計（製造原価）</t>
        </is>
      </c>
      <c r="D11" s="14" t="n"/>
      <c r="E11" s="14" t="n"/>
      <c r="F11" s="14" t="n"/>
      <c r="G11" s="15">
        <f>SUM(G7:G9)</f>
        <v/>
      </c>
      <c r="H11" s="15">
        <f>SUM(H7:H9)</f>
        <v/>
      </c>
      <c r="I11" s="16">
        <f>SUM(I7:I9)</f>
        <v/>
      </c>
      <c r="J11" s="10">
        <f>IF(I11=98,"OK","NG")</f>
        <v/>
      </c>
    </row>
    <row r="14">
      <c r="B14" s="17" t="inlineStr">
        <is>
          <t>▼ 差異の種類と勘定名</t>
        </is>
      </c>
    </row>
    <row r="15">
      <c r="B15" s="18" t="inlineStr">
        <is>
          <t>系統</t>
        </is>
      </c>
      <c r="C15" s="18" t="inlineStr">
        <is>
          <t>差異勘定名</t>
        </is>
      </c>
      <c r="D15" s="18" t="inlineStr">
        <is>
          <t>金額</t>
        </is>
      </c>
      <c r="E15" s="18" t="inlineStr">
        <is>
          <t>有利/不利</t>
        </is>
      </c>
      <c r="F15" s="18" t="inlineStr">
        <is>
          <t>借方/貸方</t>
        </is>
      </c>
      <c r="G15" s="18" t="inlineStr">
        <is>
          <t>解説</t>
        </is>
      </c>
      <c r="H15" s="19" t="n"/>
      <c r="I15" s="19" t="n"/>
      <c r="J15" s="20" t="n"/>
    </row>
    <row r="16" ht="22" customHeight="1">
      <c r="B16" s="21" t="inlineStr">
        <is>
          <t>材料</t>
        </is>
      </c>
      <c r="C16" s="22" t="inlineStr">
        <is>
          <t>材料消費価格差異</t>
        </is>
      </c>
      <c r="D16" s="23" t="n">
        <v>20</v>
      </c>
      <c r="E16" s="24" t="inlineStr">
        <is>
          <t>不利差異</t>
        </is>
      </c>
      <c r="F16" s="24" t="inlineStr">
        <is>
          <t>借方残</t>
        </is>
      </c>
      <c r="G16" s="25" t="inlineStr">
        <is>
          <t>実際@1,100 &gt; 予定@1,080 → 予定より高く消費 → 不利差異（Day 08で価格差異/数量差異に分解）</t>
        </is>
      </c>
      <c r="H16" s="19" t="n"/>
      <c r="I16" s="19" t="n"/>
      <c r="J16" s="20" t="n"/>
    </row>
    <row r="17" ht="22" customHeight="1">
      <c r="B17" s="21" t="inlineStr">
        <is>
          <t>労務</t>
        </is>
      </c>
      <c r="C17" s="22" t="inlineStr">
        <is>
          <t>賃率差異</t>
        </is>
      </c>
      <c r="D17" s="23" t="n">
        <v>66</v>
      </c>
      <c r="E17" s="24" t="inlineStr">
        <is>
          <t>不利差異</t>
        </is>
      </c>
      <c r="F17" s="24" t="inlineStr">
        <is>
          <t>借方残</t>
        </is>
      </c>
      <c r="G17" s="25" t="inlineStr">
        <is>
          <t>実際@1,280 &gt; 予定@1,250 → 賃金が予定より高い → 不利差異（Day 10で詳細）</t>
        </is>
      </c>
      <c r="H17" s="19" t="n"/>
      <c r="I17" s="19" t="n"/>
      <c r="J17" s="20" t="n"/>
    </row>
    <row r="18" ht="22" customHeight="1">
      <c r="B18" s="21" t="inlineStr">
        <is>
          <t>間接費</t>
        </is>
      </c>
      <c r="C18" s="22" t="inlineStr">
        <is>
          <t>製造間接費差異</t>
        </is>
      </c>
      <c r="D18" s="23" t="n">
        <v>12</v>
      </c>
      <c r="E18" s="24" t="inlineStr">
        <is>
          <t>不利差異</t>
        </is>
      </c>
      <c r="F18" s="24" t="inlineStr">
        <is>
          <t>借方残</t>
        </is>
      </c>
      <c r="G18" s="25" t="inlineStr">
        <is>
          <t>実際 1,260 &gt; 予定配賦 1,248 → 予算差異/操業度差異の分解はDay 14で学習</t>
        </is>
      </c>
      <c r="H18" s="19" t="n"/>
      <c r="I18" s="19" t="n"/>
      <c r="J18" s="20" t="n"/>
    </row>
    <row r="21">
      <c r="B21" s="17" t="inlineStr">
        <is>
          <t>▼ What-ifチャレンジ（黄色セル以外の青文字セルを書き換えて挙動を見る）</t>
        </is>
      </c>
    </row>
    <row r="22">
      <c r="B22" s="26" t="inlineStr">
        <is>
          <t>① D7（材料の予定単価）を 1,080 → 1,100 に変えてみる。差異 I7 はどうなる？（0 になり、予定と実際が一致＝差異ゼロ）</t>
        </is>
      </c>
    </row>
    <row r="23">
      <c r="B23" s="26" t="inlineStr">
        <is>
          <t>② F8（実際作業時間）を 2,200 → 2,400 に増やしてみる。予定額・実際額・差異 G8/H8/I8 はどう動く？（両方増えるが、差異額も単価差×時間で増える）</t>
        </is>
      </c>
    </row>
    <row r="24">
      <c r="B24" s="26" t="inlineStr">
        <is>
          <t>③ E7（材料の実際単価）を 1,100 → 1,050 に下げてみる。差異 I7 はどうなる？（-50 となり、有利差異＝予定より実際が安かった）</t>
        </is>
      </c>
    </row>
    <row r="25">
      <c r="B25" s="26" t="inlineStr">
        <is>
          <t>④ H9（間接費実際発生額）を 1,260 → 1,200 に減らしてみる。差異 I9 はどうなる？（-48 有利差異。実際発生が予定配賦より少なかった）</t>
        </is>
      </c>
    </row>
    <row r="27">
      <c r="B27" s="17" t="inlineStr">
        <is>
          <t>▼ ポイント解説</t>
        </is>
      </c>
    </row>
    <row r="28">
      <c r="B28" s="26" t="inlineStr">
        <is>
          <t>・予定単価は期首（年度初め）に決定し、1年間固定して使う。月中は予定単価で即日原価計算ができる。</t>
        </is>
      </c>
    </row>
    <row r="29">
      <c r="B29" s="26" t="inlineStr">
        <is>
          <t>・月末に実際単価×実際消費量＝実際額を確定し、予定額との差額を「差異勘定」で把握する。</t>
        </is>
      </c>
    </row>
    <row r="30">
      <c r="B30" s="26" t="inlineStr">
        <is>
          <t>・実際 &gt; 予定 → 不利差異（借方残）／ 実際 &lt; 予定 → 有利差異（貸方残）。</t>
        </is>
      </c>
    </row>
    <row r="31">
      <c r="B31" s="26" t="inlineStr">
        <is>
          <t>・Day 04 では「総差異」まで。価格差異／数量差異／予算差異／操業度差異への分解は Day 08・10・14 で学習。</t>
        </is>
      </c>
    </row>
    <row r="32">
      <c r="B32" s="26" t="inlineStr">
        <is>
          <t>・ASTRA 5月は3系統すべて実際&gt;予定で不利差異。合計98千円の不利差異（期末に売上原価へ賦課）。</t>
        </is>
      </c>
    </row>
  </sheetData>
  <mergeCells count="19">
    <mergeCell ref="B14:J14"/>
    <mergeCell ref="B23:J23"/>
    <mergeCell ref="B1:J1"/>
    <mergeCell ref="G16:J16"/>
    <mergeCell ref="B29:J29"/>
    <mergeCell ref="B28:J28"/>
    <mergeCell ref="B24:J24"/>
    <mergeCell ref="B30:J30"/>
    <mergeCell ref="G17:J17"/>
    <mergeCell ref="B32:J32"/>
    <mergeCell ref="B25:J25"/>
    <mergeCell ref="B3:J3"/>
    <mergeCell ref="G18:J18"/>
    <mergeCell ref="B22:J22"/>
    <mergeCell ref="B31:J31"/>
    <mergeCell ref="B27:J27"/>
    <mergeCell ref="G15:J15"/>
    <mergeCell ref="B21:J21"/>
    <mergeCell ref="B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J30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22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6" customHeight="1">
      <c r="B1" s="1" t="inlineStr">
        <is>
          <t>Day 04 総合問題 MIRAI Electronics（演習）</t>
        </is>
      </c>
    </row>
    <row r="2">
      <c r="B2" s="2" t="inlineStr">
        <is>
          <t>MIRAI Electronics（精密機器製造）2026年8月 ― 予定価格法での3系統原価計算</t>
        </is>
      </c>
    </row>
    <row r="3">
      <c r="B3" s="3" t="inlineStr">
        <is>
          <t>黄色セル=数式を入力　／　薄青セル=計算結果　／　緑セル=検証　　単位：千円（単価は円/kg・円/h）</t>
        </is>
      </c>
    </row>
    <row r="5" ht="34" customHeight="1">
      <c r="B5" s="4" t="inlineStr">
        <is>
          <t>No</t>
        </is>
      </c>
      <c r="C5" s="4" t="inlineStr">
        <is>
          <t>系統</t>
        </is>
      </c>
      <c r="D5" s="4" t="inlineStr">
        <is>
          <t>予定単価</t>
        </is>
      </c>
      <c r="E5" s="4" t="inlineStr">
        <is>
          <t>実際単価</t>
        </is>
      </c>
      <c r="F5" s="4" t="inlineStr">
        <is>
          <t>実際消費量</t>
        </is>
      </c>
      <c r="G5" s="4" t="inlineStr">
        <is>
          <t>予定額
(千円)</t>
        </is>
      </c>
      <c r="H5" s="4" t="inlineStr">
        <is>
          <t>実際額
(千円)</t>
        </is>
      </c>
      <c r="I5" s="4" t="inlineStr">
        <is>
          <t>差異
(千円)</t>
        </is>
      </c>
      <c r="J5" s="4" t="inlineStr">
        <is>
          <t>判定</t>
        </is>
      </c>
    </row>
    <row r="7" ht="24" customHeight="1">
      <c r="B7" s="5" t="inlineStr">
        <is>
          <t>①</t>
        </is>
      </c>
      <c r="C7" s="6" t="inlineStr">
        <is>
          <t>材料費（kg）</t>
        </is>
      </c>
      <c r="D7" s="7" t="n">
        <v>960</v>
      </c>
      <c r="E7" s="7" t="n">
        <v>980</v>
      </c>
      <c r="F7" s="7" t="n">
        <v>1500</v>
      </c>
      <c r="G7" s="8" t="n"/>
      <c r="H7" s="8" t="n"/>
      <c r="I7" s="9" t="n"/>
      <c r="J7" s="10">
        <f>IF(I7=30,"OK","NG")</f>
        <v/>
      </c>
    </row>
    <row r="8" ht="24" customHeight="1">
      <c r="B8" s="5" t="inlineStr">
        <is>
          <t>②</t>
        </is>
      </c>
      <c r="C8" s="6" t="inlineStr">
        <is>
          <t>直接労務費（時間）</t>
        </is>
      </c>
      <c r="D8" s="7" t="n">
        <v>1400</v>
      </c>
      <c r="E8" s="7" t="n">
        <v>1360</v>
      </c>
      <c r="F8" s="7" t="n">
        <v>1800</v>
      </c>
      <c r="G8" s="8" t="n"/>
      <c r="H8" s="8" t="n"/>
      <c r="I8" s="9" t="n"/>
      <c r="J8" s="10">
        <f>IF(I8=-72,"OK","NG")</f>
        <v/>
      </c>
    </row>
    <row r="9" ht="24" customHeight="1">
      <c r="B9" s="5" t="inlineStr">
        <is>
          <t>③</t>
        </is>
      </c>
      <c r="C9" s="6" t="inlineStr">
        <is>
          <t>製造間接費（機械時間）</t>
        </is>
      </c>
      <c r="D9" s="7" t="n">
        <v>1800</v>
      </c>
      <c r="E9" s="11" t="inlineStr">
        <is>
          <t>―</t>
        </is>
      </c>
      <c r="F9" s="7" t="n">
        <v>500</v>
      </c>
      <c r="G9" s="8" t="n"/>
      <c r="H9" s="8" t="n"/>
      <c r="I9" s="9" t="n"/>
      <c r="J9" s="10">
        <f>IF(I9=40,"OK","NG")</f>
        <v/>
      </c>
    </row>
    <row r="11" ht="26" customHeight="1">
      <c r="B11" s="12" t="inlineStr">
        <is>
          <t>合計</t>
        </is>
      </c>
      <c r="C11" s="13" t="inlineStr">
        <is>
          <t>3系統合計</t>
        </is>
      </c>
      <c r="D11" s="14" t="n"/>
      <c r="E11" s="14" t="n"/>
      <c r="F11" s="14" t="n"/>
      <c r="G11" s="15">
        <f>SUM(G7:G9)</f>
        <v/>
      </c>
      <c r="H11" s="15">
        <f>SUM(H7:H9)</f>
        <v/>
      </c>
      <c r="I11" s="16">
        <f>SUM(I7:I9)</f>
        <v/>
      </c>
      <c r="J11" s="10">
        <f>IF(I11=-2,"OK","NG")</f>
        <v/>
      </c>
    </row>
    <row r="14">
      <c r="B14" s="17" t="inlineStr">
        <is>
          <t>▼ 設問1〜6 連動計算（3系統の数字から営業判断までつなぐ）</t>
        </is>
      </c>
    </row>
    <row r="16" ht="22" customHeight="1">
      <c r="B16" s="18" t="inlineStr">
        <is>
          <t>No</t>
        </is>
      </c>
      <c r="C16" s="18" t="inlineStr">
        <is>
          <t>設問</t>
        </is>
      </c>
      <c r="D16" s="18" t="inlineStr">
        <is>
          <t>計算式</t>
        </is>
      </c>
      <c r="E16" s="19" t="n"/>
      <c r="F16" s="20" t="n"/>
      <c r="G16" s="18" t="inlineStr">
        <is>
          <t>金額</t>
        </is>
      </c>
      <c r="H16" s="18" t="inlineStr">
        <is>
          <t>判定</t>
        </is>
      </c>
    </row>
    <row r="17" ht="22" customHeight="1">
      <c r="B17" s="5" t="inlineStr">
        <is>
          <t>設問1</t>
        </is>
      </c>
      <c r="C17" s="27" t="inlineStr">
        <is>
          <t>材料費の差異（実際-予定）</t>
        </is>
      </c>
      <c r="D17" s="28">
        <f>I7</f>
        <v/>
      </c>
      <c r="E17" s="19" t="n"/>
      <c r="F17" s="20" t="n"/>
      <c r="G17" s="29">
        <f>I7</f>
        <v/>
      </c>
      <c r="H17" s="10">
        <f>IF(G17=30,"OK","NG")</f>
        <v/>
      </c>
    </row>
    <row r="18" ht="22" customHeight="1">
      <c r="B18" s="5" t="inlineStr">
        <is>
          <t>設問2</t>
        </is>
      </c>
      <c r="C18" s="27" t="inlineStr">
        <is>
          <t>労務費の差異（実際-予定）</t>
        </is>
      </c>
      <c r="D18" s="28">
        <f>I8</f>
        <v/>
      </c>
      <c r="E18" s="19" t="n"/>
      <c r="F18" s="20" t="n"/>
      <c r="G18" s="29">
        <f>I8</f>
        <v/>
      </c>
      <c r="H18" s="10">
        <f>IF(G18=-72,"OK","NG")</f>
        <v/>
      </c>
    </row>
    <row r="19" ht="22" customHeight="1">
      <c r="B19" s="5" t="inlineStr">
        <is>
          <t>設問3</t>
        </is>
      </c>
      <c r="C19" s="27" t="inlineStr">
        <is>
          <t>製造間接費の差異（実際-予定）</t>
        </is>
      </c>
      <c r="D19" s="28">
        <f>I9</f>
        <v/>
      </c>
      <c r="E19" s="19" t="n"/>
      <c r="F19" s="20" t="n"/>
      <c r="G19" s="29">
        <f>I9</f>
        <v/>
      </c>
      <c r="H19" s="10">
        <f>IF(G19=40,"OK","NG")</f>
        <v/>
      </c>
    </row>
    <row r="20" ht="22" customHeight="1">
      <c r="B20" s="5" t="inlineStr">
        <is>
          <t>設問4</t>
        </is>
      </c>
      <c r="C20" s="27" t="inlineStr">
        <is>
          <t>予定ベース製造原価合計</t>
        </is>
      </c>
      <c r="D20" s="28">
        <f>G7+G8+G9</f>
        <v/>
      </c>
      <c r="E20" s="19" t="n"/>
      <c r="F20" s="20" t="n"/>
      <c r="G20" s="29">
        <f>G7+G8+G9</f>
        <v/>
      </c>
      <c r="H20" s="10">
        <f>IF(G20=4860,"OK","NG")</f>
        <v/>
      </c>
    </row>
    <row r="21" ht="22" customHeight="1">
      <c r="B21" s="5" t="inlineStr">
        <is>
          <t>設問5</t>
        </is>
      </c>
      <c r="C21" s="27" t="inlineStr">
        <is>
          <t>実際ベース製造原価合計</t>
        </is>
      </c>
      <c r="D21" s="28">
        <f>H7+H8+H9</f>
        <v/>
      </c>
      <c r="E21" s="19" t="n"/>
      <c r="F21" s="20" t="n"/>
      <c r="G21" s="29">
        <f>H7+H8+H9</f>
        <v/>
      </c>
      <c r="H21" s="10">
        <f>IF(G21=4858,"OK","NG")</f>
        <v/>
      </c>
    </row>
    <row r="22" ht="22" customHeight="1">
      <c r="B22" s="5" t="inlineStr">
        <is>
          <t>設問6</t>
        </is>
      </c>
      <c r="C22" s="27" t="inlineStr">
        <is>
          <t>総差異（3系統合計の差異）</t>
        </is>
      </c>
      <c r="D22" s="28">
        <f>I7+I8+I9</f>
        <v/>
      </c>
      <c r="E22" s="19" t="n"/>
      <c r="F22" s="20" t="n"/>
      <c r="G22" s="29">
        <f>I7+I8+I9</f>
        <v/>
      </c>
      <c r="H22" s="10">
        <f>IF(G22=-2,"OK","NG")</f>
        <v/>
      </c>
    </row>
    <row r="25">
      <c r="B25" s="17" t="inlineStr">
        <is>
          <t>▼ 解き方のポイント（ひっかけ2箇所）</t>
        </is>
      </c>
    </row>
    <row r="26">
      <c r="B26" s="26" t="inlineStr">
        <is>
          <t>① 労務費は 実際@1,360 &lt; 予定@1,400 なので 有利差異（-72）。ASTRA（5月）は全部不利だったが、MIRAIは労務だけ有利。符号に注意。</t>
        </is>
      </c>
    </row>
    <row r="27">
      <c r="B27" s="26" t="inlineStr">
        <is>
          <t>② 間接費に「実際単価」は存在しない。実際発生額 940千円 を H9 に直接入力する（予定配賦額＝予定率1,800×実際機械時間500÷1,000＝900千円）。</t>
        </is>
      </c>
    </row>
    <row r="28">
      <c r="B28" s="26" t="inlineStr">
        <is>
          <t>③ 総差異 = 不利(30+40)70 − 有利72 = -2（差引 2千円の有利差異）。小さいが符号重要。</t>
        </is>
      </c>
    </row>
    <row r="29">
      <c r="B29" s="26" t="inlineStr">
        <is>
          <t>④ 有利差異は貸方残（期末に売上原価から控除）、不利差異は借方残（期末に売上原価へ加算）。</t>
        </is>
      </c>
    </row>
    <row r="30">
      <c r="B30" s="26" t="inlineStr">
        <is>
          <t>⑤ 予定原価合計（設問4）と実際原価合計（設問5）の差が総差異になる（実際 − 予定 = 4,858 − 4,860 = -2）。</t>
        </is>
      </c>
    </row>
  </sheetData>
  <mergeCells count="17">
    <mergeCell ref="B29:J29"/>
    <mergeCell ref="B25:J25"/>
    <mergeCell ref="D19:F19"/>
    <mergeCell ref="B3:J3"/>
    <mergeCell ref="B28:J28"/>
    <mergeCell ref="B14:J14"/>
    <mergeCell ref="D22:F22"/>
    <mergeCell ref="D18:F18"/>
    <mergeCell ref="B26:J26"/>
    <mergeCell ref="B27:J27"/>
    <mergeCell ref="B1:J1"/>
    <mergeCell ref="D17:F17"/>
    <mergeCell ref="D21:F21"/>
    <mergeCell ref="D20:F20"/>
    <mergeCell ref="D16:F16"/>
    <mergeCell ref="B30:J30"/>
    <mergeCell ref="B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J30"/>
  <sheetViews>
    <sheetView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22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6" customHeight="1">
      <c r="B1" s="1" t="inlineStr">
        <is>
          <t>Day 04 総合問題 MIRAI Electronics（完成見本）</t>
        </is>
      </c>
    </row>
    <row r="2">
      <c r="B2" s="2" t="inlineStr">
        <is>
          <t>MIRAI Electronics（精密機器製造）2026年8月 ― 予定価格法での3系統原価計算</t>
        </is>
      </c>
    </row>
    <row r="3">
      <c r="B3" s="3" t="inlineStr">
        <is>
          <t>黄色セル=数式を入力　／　薄青セル=計算結果　／　緑セル=検証　　単位：千円（単価は円/kg・円/h）</t>
        </is>
      </c>
    </row>
    <row r="5" ht="34" customHeight="1">
      <c r="B5" s="4" t="inlineStr">
        <is>
          <t>No</t>
        </is>
      </c>
      <c r="C5" s="4" t="inlineStr">
        <is>
          <t>系統</t>
        </is>
      </c>
      <c r="D5" s="4" t="inlineStr">
        <is>
          <t>予定単価</t>
        </is>
      </c>
      <c r="E5" s="4" t="inlineStr">
        <is>
          <t>実際単価</t>
        </is>
      </c>
      <c r="F5" s="4" t="inlineStr">
        <is>
          <t>実際消費量</t>
        </is>
      </c>
      <c r="G5" s="4" t="inlineStr">
        <is>
          <t>予定額
(千円)</t>
        </is>
      </c>
      <c r="H5" s="4" t="inlineStr">
        <is>
          <t>実際額
(千円)</t>
        </is>
      </c>
      <c r="I5" s="4" t="inlineStr">
        <is>
          <t>差異
(千円)</t>
        </is>
      </c>
      <c r="J5" s="4" t="inlineStr">
        <is>
          <t>判定</t>
        </is>
      </c>
    </row>
    <row r="7" ht="24" customHeight="1">
      <c r="B7" s="5" t="inlineStr">
        <is>
          <t>①</t>
        </is>
      </c>
      <c r="C7" s="6" t="inlineStr">
        <is>
          <t>材料費（kg）</t>
        </is>
      </c>
      <c r="D7" s="7" t="n">
        <v>960</v>
      </c>
      <c r="E7" s="7" t="n">
        <v>980</v>
      </c>
      <c r="F7" s="7" t="n">
        <v>1500</v>
      </c>
      <c r="G7" s="15">
        <f>D7*F7/1000</f>
        <v/>
      </c>
      <c r="H7" s="15">
        <f>E7*F7/1000</f>
        <v/>
      </c>
      <c r="I7" s="16">
        <f>H7-G7</f>
        <v/>
      </c>
      <c r="J7" s="10">
        <f>IF(I7=30,"OK","NG")</f>
        <v/>
      </c>
    </row>
    <row r="8" ht="24" customHeight="1">
      <c r="B8" s="5" t="inlineStr">
        <is>
          <t>②</t>
        </is>
      </c>
      <c r="C8" s="6" t="inlineStr">
        <is>
          <t>直接労務費（時間）</t>
        </is>
      </c>
      <c r="D8" s="7" t="n">
        <v>1400</v>
      </c>
      <c r="E8" s="7" t="n">
        <v>1360</v>
      </c>
      <c r="F8" s="7" t="n">
        <v>1800</v>
      </c>
      <c r="G8" s="15">
        <f>D8*F8/1000</f>
        <v/>
      </c>
      <c r="H8" s="15">
        <f>E8*F8/1000</f>
        <v/>
      </c>
      <c r="I8" s="30">
        <f>H8-G8</f>
        <v/>
      </c>
      <c r="J8" s="10">
        <f>IF(I8=-72,"OK","NG")</f>
        <v/>
      </c>
    </row>
    <row r="9" ht="24" customHeight="1">
      <c r="B9" s="5" t="inlineStr">
        <is>
          <t>③</t>
        </is>
      </c>
      <c r="C9" s="6" t="inlineStr">
        <is>
          <t>製造間接費（機械時間）</t>
        </is>
      </c>
      <c r="D9" s="7" t="n">
        <v>1800</v>
      </c>
      <c r="E9" s="11" t="inlineStr">
        <is>
          <t>―</t>
        </is>
      </c>
      <c r="F9" s="7" t="n">
        <v>500</v>
      </c>
      <c r="G9" s="15">
        <f>D9*F9/1000</f>
        <v/>
      </c>
      <c r="H9" s="15" t="n">
        <v>940</v>
      </c>
      <c r="I9" s="16">
        <f>H9-G9</f>
        <v/>
      </c>
      <c r="J9" s="10">
        <f>IF(I9=40,"OK","NG")</f>
        <v/>
      </c>
    </row>
    <row r="11" ht="26" customHeight="1">
      <c r="B11" s="12" t="inlineStr">
        <is>
          <t>合計</t>
        </is>
      </c>
      <c r="C11" s="13" t="inlineStr">
        <is>
          <t>3系統合計</t>
        </is>
      </c>
      <c r="D11" s="14" t="n"/>
      <c r="E11" s="14" t="n"/>
      <c r="F11" s="14" t="n"/>
      <c r="G11" s="15">
        <f>SUM(G7:G9)</f>
        <v/>
      </c>
      <c r="H11" s="15">
        <f>SUM(H7:H9)</f>
        <v/>
      </c>
      <c r="I11" s="16">
        <f>SUM(I7:I9)</f>
        <v/>
      </c>
      <c r="J11" s="10">
        <f>IF(I11=-2,"OK","NG")</f>
        <v/>
      </c>
    </row>
    <row r="14">
      <c r="B14" s="17" t="inlineStr">
        <is>
          <t>▼ 設問1〜6 連動計算（3系統の数字から営業判断までつなぐ）</t>
        </is>
      </c>
    </row>
    <row r="16" ht="22" customHeight="1">
      <c r="B16" s="18" t="inlineStr">
        <is>
          <t>No</t>
        </is>
      </c>
      <c r="C16" s="18" t="inlineStr">
        <is>
          <t>設問</t>
        </is>
      </c>
      <c r="D16" s="18" t="inlineStr">
        <is>
          <t>計算式</t>
        </is>
      </c>
      <c r="E16" s="19" t="n"/>
      <c r="F16" s="20" t="n"/>
      <c r="G16" s="18" t="inlineStr">
        <is>
          <t>金額</t>
        </is>
      </c>
      <c r="H16" s="18" t="inlineStr">
        <is>
          <t>判定</t>
        </is>
      </c>
    </row>
    <row r="17" ht="22" customHeight="1">
      <c r="B17" s="5" t="inlineStr">
        <is>
          <t>設問1</t>
        </is>
      </c>
      <c r="C17" s="27" t="inlineStr">
        <is>
          <t>材料費の差異（実際-予定）</t>
        </is>
      </c>
      <c r="D17" s="28">
        <f>I7</f>
        <v/>
      </c>
      <c r="E17" s="19" t="n"/>
      <c r="F17" s="20" t="n"/>
      <c r="G17" s="29">
        <f>I7</f>
        <v/>
      </c>
      <c r="H17" s="10">
        <f>IF(G17=30,"OK","NG")</f>
        <v/>
      </c>
    </row>
    <row r="18" ht="22" customHeight="1">
      <c r="B18" s="5" t="inlineStr">
        <is>
          <t>設問2</t>
        </is>
      </c>
      <c r="C18" s="27" t="inlineStr">
        <is>
          <t>労務費の差異（実際-予定）</t>
        </is>
      </c>
      <c r="D18" s="28">
        <f>I8</f>
        <v/>
      </c>
      <c r="E18" s="19" t="n"/>
      <c r="F18" s="20" t="n"/>
      <c r="G18" s="29">
        <f>I8</f>
        <v/>
      </c>
      <c r="H18" s="10">
        <f>IF(G18=-72,"OK","NG")</f>
        <v/>
      </c>
    </row>
    <row r="19" ht="22" customHeight="1">
      <c r="B19" s="5" t="inlineStr">
        <is>
          <t>設問3</t>
        </is>
      </c>
      <c r="C19" s="27" t="inlineStr">
        <is>
          <t>製造間接費の差異（実際-予定）</t>
        </is>
      </c>
      <c r="D19" s="28">
        <f>I9</f>
        <v/>
      </c>
      <c r="E19" s="19" t="n"/>
      <c r="F19" s="20" t="n"/>
      <c r="G19" s="29">
        <f>I9</f>
        <v/>
      </c>
      <c r="H19" s="10">
        <f>IF(G19=40,"OK","NG")</f>
        <v/>
      </c>
    </row>
    <row r="20" ht="22" customHeight="1">
      <c r="B20" s="5" t="inlineStr">
        <is>
          <t>設問4</t>
        </is>
      </c>
      <c r="C20" s="27" t="inlineStr">
        <is>
          <t>予定ベース製造原価合計</t>
        </is>
      </c>
      <c r="D20" s="28">
        <f>G7+G8+G9</f>
        <v/>
      </c>
      <c r="E20" s="19" t="n"/>
      <c r="F20" s="20" t="n"/>
      <c r="G20" s="29">
        <f>G7+G8+G9</f>
        <v/>
      </c>
      <c r="H20" s="10">
        <f>IF(G20=4860,"OK","NG")</f>
        <v/>
      </c>
    </row>
    <row r="21" ht="22" customHeight="1">
      <c r="B21" s="5" t="inlineStr">
        <is>
          <t>設問5</t>
        </is>
      </c>
      <c r="C21" s="27" t="inlineStr">
        <is>
          <t>実際ベース製造原価合計</t>
        </is>
      </c>
      <c r="D21" s="28">
        <f>H7+H8+H9</f>
        <v/>
      </c>
      <c r="E21" s="19" t="n"/>
      <c r="F21" s="20" t="n"/>
      <c r="G21" s="29">
        <f>H7+H8+H9</f>
        <v/>
      </c>
      <c r="H21" s="10">
        <f>IF(G21=4858,"OK","NG")</f>
        <v/>
      </c>
    </row>
    <row r="22" ht="22" customHeight="1">
      <c r="B22" s="5" t="inlineStr">
        <is>
          <t>設問6</t>
        </is>
      </c>
      <c r="C22" s="27" t="inlineStr">
        <is>
          <t>総差異（3系統合計の差異）</t>
        </is>
      </c>
      <c r="D22" s="28">
        <f>I7+I8+I9</f>
        <v/>
      </c>
      <c r="E22" s="19" t="n"/>
      <c r="F22" s="20" t="n"/>
      <c r="G22" s="29">
        <f>I7+I8+I9</f>
        <v/>
      </c>
      <c r="H22" s="10">
        <f>IF(G22=-2,"OK","NG")</f>
        <v/>
      </c>
    </row>
    <row r="25">
      <c r="B25" s="17" t="inlineStr">
        <is>
          <t>▼ 解き方のポイント（ひっかけ2箇所）</t>
        </is>
      </c>
    </row>
    <row r="26">
      <c r="B26" s="26" t="inlineStr">
        <is>
          <t>① 労務費は 実際@1,360 &lt; 予定@1,400 なので 有利差異（-72）。ASTRA（5月）は全部不利だったが、MIRAIは労務だけ有利。符号に注意。</t>
        </is>
      </c>
    </row>
    <row r="27">
      <c r="B27" s="26" t="inlineStr">
        <is>
          <t>② 間接費に「実際単価」は存在しない。実際発生額 940千円 を H9 に直接入力する（予定配賦額＝予定率1,800×実際機械時間500÷1,000＝900千円）。</t>
        </is>
      </c>
    </row>
    <row r="28">
      <c r="B28" s="26" t="inlineStr">
        <is>
          <t>③ 総差異 = 不利(30+40)70 − 有利72 = -2（差引 2千円の有利差異）。小さいが符号重要。</t>
        </is>
      </c>
    </row>
    <row r="29">
      <c r="B29" s="26" t="inlineStr">
        <is>
          <t>④ 有利差異は貸方残（期末に売上原価から控除）、不利差異は借方残（期末に売上原価へ加算）。</t>
        </is>
      </c>
    </row>
    <row r="30">
      <c r="B30" s="26" t="inlineStr">
        <is>
          <t>⑤ 予定原価合計（設問4）と実際原価合計（設問5）の差が総差異になる（実際 − 予定 = 4,858 − 4,860 = -2）。</t>
        </is>
      </c>
    </row>
  </sheetData>
  <mergeCells count="17">
    <mergeCell ref="B29:J29"/>
    <mergeCell ref="B25:J25"/>
    <mergeCell ref="D19:F19"/>
    <mergeCell ref="B3:J3"/>
    <mergeCell ref="B28:J28"/>
    <mergeCell ref="B14:J14"/>
    <mergeCell ref="D22:F22"/>
    <mergeCell ref="D18:F18"/>
    <mergeCell ref="B26:J26"/>
    <mergeCell ref="B27:J27"/>
    <mergeCell ref="B1:J1"/>
    <mergeCell ref="D17:F17"/>
    <mergeCell ref="D21:F21"/>
    <mergeCell ref="D20:F20"/>
    <mergeCell ref="D16:F16"/>
    <mergeCell ref="B30:J30"/>
    <mergeCell ref="B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2026-04-23T13:46:59Z</dcterms:created>
  <dcterms:modified xmlns:dcterms="http://purl.org/dc/terms/" xmlns:xsi="http://www.w3.org/2001/XMLSchema-instance" xsi:type="dcterms:W3CDTF">2026-04-23T13:46:59Z</dcterms:modified>
</cp:coreProperties>
</file>