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1勘定演習" sheetId="1" state="visible" r:id="rId1"/>
    <sheet xmlns:r="http://schemas.openxmlformats.org/officeDocument/2006/relationships" name="11勘定完成見本" sheetId="2" state="visible" r:id="rId2"/>
    <sheet xmlns:r="http://schemas.openxmlformats.org/officeDocument/2006/relationships" name="マスターモデルBOX演習" sheetId="3" state="visible" r:id="rId3"/>
    <sheet xmlns:r="http://schemas.openxmlformats.org/officeDocument/2006/relationships" name="マスターモデルBOX完成見本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b val="1"/>
      <color rgb="001F4E79"/>
      <sz val="14"/>
    </font>
    <font>
      <name val="Yu Gothic UI"/>
      <i val="1"/>
      <color rgb="00707070"/>
      <sz val="9"/>
    </font>
    <font>
      <name val="Yu Gothic UI"/>
      <color rgb="00707070"/>
      <sz val="9"/>
    </font>
    <font>
      <name val="Yu Gothic UI"/>
      <b val="1"/>
      <color rgb="001F4E79"/>
      <sz val="11"/>
    </font>
    <font>
      <name val="Yu Gothic UI"/>
      <b val="1"/>
      <color rgb="00FFFFFF"/>
      <sz val="11"/>
    </font>
    <font>
      <name val="Yu Gothic UI"/>
      <color rgb="00000000"/>
      <sz val="10"/>
    </font>
    <font>
      <name val="Yu Gothic UI"/>
      <b val="1"/>
      <color rgb="00000000"/>
      <sz val="10"/>
    </font>
    <font>
      <name val="Yu Gothic UI"/>
      <color rgb="000000FF"/>
      <sz val="10"/>
    </font>
    <font>
      <name val="Yu Gothic UI"/>
      <b val="1"/>
      <color rgb="00000000"/>
      <sz val="11"/>
    </font>
    <font>
      <name val="Yu Gothic UI"/>
      <color rgb="00404040"/>
      <sz val="9"/>
    </font>
    <font>
      <name val="Yu Gothic UI"/>
      <b val="1"/>
      <color rgb="000000FF"/>
      <sz val="10"/>
    </font>
    <font>
      <name val="Yu Gothic UI"/>
      <b val="1"/>
      <color rgb="00FFFFFF"/>
      <sz val="12"/>
    </font>
    <font>
      <name val="Yu Gothic UI"/>
      <b val="1"/>
      <color rgb="001F4E79"/>
      <sz val="10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F7F8FA"/>
      </patternFill>
    </fill>
    <fill>
      <patternFill patternType="solid">
        <fgColor rgb="00E8F0FE"/>
      </patternFill>
    </fill>
    <fill>
      <patternFill patternType="solid">
        <fgColor rgb="00E2EFDA"/>
      </patternFill>
    </fill>
    <fill>
      <patternFill patternType="solid">
        <fgColor rgb="00DEEAF1"/>
      </patternFill>
    </fill>
    <fill>
      <patternFill patternType="solid">
        <fgColor rgb="00FCE4D6"/>
      </patternFill>
    </fill>
  </fills>
  <borders count="6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/>
      <top style="thin">
        <color rgb="00D0D0D0"/>
      </top>
      <bottom style="thin">
        <color rgb="00D0D0D0"/>
      </bottom>
      <diagonal/>
    </border>
    <border>
      <left/>
      <right style="thin">
        <color rgb="00D0D0D0"/>
      </right>
      <top style="thin">
        <color rgb="00D0D0D0"/>
      </top>
      <bottom style="thin">
        <color rgb="00D0D0D0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3" fontId="0" fillId="3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center" vertical="center"/>
    </xf>
    <xf numFmtId="3" fontId="8" fillId="0" borderId="1" applyAlignment="1" pivotButton="0" quotePrefix="0" xfId="0">
      <alignment horizontal="right" vertical="center"/>
    </xf>
    <xf numFmtId="3" fontId="7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9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10" fillId="3" borderId="1" applyAlignment="1" pivotButton="0" quotePrefix="0" xfId="0">
      <alignment horizontal="left" vertical="center" indent="1"/>
    </xf>
    <xf numFmtId="3" fontId="9" fillId="5" borderId="1" applyAlignment="1" pivotButton="0" quotePrefix="0" xfId="0">
      <alignment horizontal="right" vertical="center"/>
    </xf>
    <xf numFmtId="0" fontId="9" fillId="6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5" borderId="1" applyAlignment="1" pivotButton="0" quotePrefix="0" xfId="0">
      <alignment horizontal="center" vertical="center"/>
    </xf>
    <xf numFmtId="3" fontId="11" fillId="5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center" vertical="center"/>
    </xf>
    <xf numFmtId="0" fontId="13" fillId="8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N36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8" customWidth="1" min="3" max="3"/>
    <col width="38" customWidth="1" min="4" max="4"/>
    <col width="17" customWidth="1" min="5" max="5"/>
    <col width="12" customWidth="1" min="6" max="6"/>
    <col width="17" customWidth="1" min="7" max="7"/>
    <col width="12" customWidth="1" min="8" max="8"/>
    <col width="3" customWidth="1" min="9" max="9"/>
    <col width="17" customWidth="1" min="10" max="10"/>
    <col width="12" customWidth="1" min="11" max="11"/>
    <col width="12" customWidth="1" min="12" max="12"/>
    <col width="12" customWidth="1" min="13" max="13"/>
    <col width="10" customWidth="1" min="14" max="14"/>
  </cols>
  <sheetData>
    <row r="1" ht="26" customHeight="1">
      <c r="B1" s="1" t="inlineStr">
        <is>
          <t>Day 03 11勘定マスターモデル演習</t>
        </is>
      </c>
    </row>
    <row r="2">
      <c r="B2" s="2" t="inlineStr">
        <is>
          <t>ASTRA 2026年4月 ― 14件の取引を入力し、SUMIFで11勘定の借方合計・貸方合計・残高を自動集計しよう</t>
        </is>
      </c>
    </row>
    <row r="3">
      <c r="B3" s="3" t="inlineStr">
        <is>
          <t>青文字=金額（入力値）　／　黄色セル=学習者入力　／　薄青セル=SUMIF自動計算　／　緑セル=検証　単位：千円</t>
        </is>
      </c>
    </row>
    <row r="5">
      <c r="B5" s="4" t="inlineStr">
        <is>
          <t>▼ 取引伝票入力表（14件）</t>
        </is>
      </c>
      <c r="J5" s="4" t="inlineStr">
        <is>
          <t>▼ 11勘定残高集計（SUMIF自動計算）</t>
        </is>
      </c>
    </row>
    <row r="6" ht="30" customHeight="1">
      <c r="B6" s="5" t="inlineStr">
        <is>
          <t>No</t>
        </is>
      </c>
      <c r="C6" s="5" t="inlineStr">
        <is>
          <t>日付</t>
        </is>
      </c>
      <c r="D6" s="5" t="inlineStr">
        <is>
          <t>取引内容</t>
        </is>
      </c>
      <c r="E6" s="5" t="inlineStr">
        <is>
          <t>借方勘定</t>
        </is>
      </c>
      <c r="F6" s="5" t="inlineStr">
        <is>
          <t>借方金額</t>
        </is>
      </c>
      <c r="G6" s="5" t="inlineStr">
        <is>
          <t>貸方勘定</t>
        </is>
      </c>
      <c r="H6" s="5" t="inlineStr">
        <is>
          <t>貸方金額</t>
        </is>
      </c>
      <c r="J6" s="5" t="inlineStr">
        <is>
          <t>勘定名</t>
        </is>
      </c>
      <c r="K6" s="5" t="inlineStr">
        <is>
          <t>月初(借方)</t>
        </is>
      </c>
      <c r="L6" s="5" t="inlineStr">
        <is>
          <t>借方合計</t>
        </is>
      </c>
      <c r="M6" s="5" t="inlineStr">
        <is>
          <t>貸方合計</t>
        </is>
      </c>
      <c r="N6" s="5" t="inlineStr">
        <is>
          <t>検証</t>
        </is>
      </c>
    </row>
    <row r="7" ht="22" customHeight="1">
      <c r="B7" s="6" t="n">
        <v>1</v>
      </c>
      <c r="C7" s="6" t="inlineStr">
        <is>
          <t>4/5</t>
        </is>
      </c>
      <c r="D7" s="7" t="inlineStr">
        <is>
          <t>材料を仕入れ現金支払</t>
        </is>
      </c>
      <c r="E7" s="8" t="n"/>
      <c r="F7" s="9" t="n"/>
      <c r="G7" s="8" t="n"/>
      <c r="H7" s="9" t="n"/>
      <c r="J7" s="10" t="inlineStr">
        <is>
          <t>材料</t>
        </is>
      </c>
      <c r="K7" s="11" t="n">
        <v>250</v>
      </c>
      <c r="L7" s="12">
        <f>K7+SUMIF($E$7:$E$20,J7,$F$7:$F$20)</f>
        <v/>
      </c>
      <c r="M7" s="12">
        <f>SUMIF($G$7:$G$20,J7,$H$7:$H$20)</f>
        <v/>
      </c>
      <c r="N7" s="13">
        <f>IF(L7-M7=190,"OK","NG")</f>
        <v/>
      </c>
    </row>
    <row r="8" ht="22" customHeight="1">
      <c r="B8" s="6" t="n">
        <v>2</v>
      </c>
      <c r="C8" s="6" t="inlineStr">
        <is>
          <t>4/10</t>
        </is>
      </c>
      <c r="D8" s="7" t="inlineStr">
        <is>
          <t>直接材料を製造投入（直接材料費）</t>
        </is>
      </c>
      <c r="E8" s="8" t="n"/>
      <c r="F8" s="9" t="n"/>
      <c r="G8" s="8" t="n"/>
      <c r="H8" s="9" t="n"/>
      <c r="J8" s="10" t="inlineStr">
        <is>
          <t>賃金</t>
        </is>
      </c>
      <c r="K8" s="11" t="n">
        <v>0</v>
      </c>
      <c r="L8" s="12">
        <f>K8+SUMIF($E$7:$E$20,J8,$F$7:$F$20)</f>
        <v/>
      </c>
      <c r="M8" s="12">
        <f>SUMIF($G$7:$G$20,J8,$H$7:$H$20)</f>
        <v/>
      </c>
      <c r="N8" s="13">
        <f>IF(L8-M8=0,"OK","NG")</f>
        <v/>
      </c>
    </row>
    <row r="9" ht="22" customHeight="1">
      <c r="B9" s="6" t="n">
        <v>3</v>
      </c>
      <c r="C9" s="6" t="inlineStr">
        <is>
          <t>4/15</t>
        </is>
      </c>
      <c r="D9" s="7" t="inlineStr">
        <is>
          <t>補助材料・消耗品を消費（間接材料費）</t>
        </is>
      </c>
      <c r="E9" s="8" t="n"/>
      <c r="F9" s="9" t="n"/>
      <c r="G9" s="8" t="n"/>
      <c r="H9" s="9" t="n"/>
      <c r="J9" s="10" t="inlineStr">
        <is>
          <t>製造間接費</t>
        </is>
      </c>
      <c r="K9" s="11" t="n">
        <v>0</v>
      </c>
      <c r="L9" s="12">
        <f>K9+SUMIF($E$7:$E$20,J9,$F$7:$F$20)</f>
        <v/>
      </c>
      <c r="M9" s="12">
        <f>SUMIF($G$7:$G$20,J9,$H$7:$H$20)</f>
        <v/>
      </c>
      <c r="N9" s="13">
        <f>IF(L9-M9=0,"OK","NG")</f>
        <v/>
      </c>
    </row>
    <row r="10" ht="22" customHeight="1">
      <c r="B10" s="6" t="n">
        <v>4</v>
      </c>
      <c r="C10" s="6" t="inlineStr">
        <is>
          <t>4/20</t>
        </is>
      </c>
      <c r="D10" s="7" t="inlineStr">
        <is>
          <t>当月賃金を現金支払</t>
        </is>
      </c>
      <c r="E10" s="8" t="n"/>
      <c r="F10" s="9" t="n"/>
      <c r="G10" s="8" t="n"/>
      <c r="H10" s="9" t="n"/>
      <c r="J10" s="10" t="inlineStr">
        <is>
          <t>仕掛品</t>
        </is>
      </c>
      <c r="K10" s="11" t="n">
        <v>380</v>
      </c>
      <c r="L10" s="12">
        <f>K10+SUMIF($E$7:$E$20,J10,$F$7:$F$20)</f>
        <v/>
      </c>
      <c r="M10" s="12">
        <f>SUMIF($G$7:$G$20,J10,$H$7:$H$20)</f>
        <v/>
      </c>
      <c r="N10" s="13">
        <f>IF(L10-M10=420,"OK","NG")</f>
        <v/>
      </c>
    </row>
    <row r="11" ht="22" customHeight="1">
      <c r="B11" s="6" t="n">
        <v>5</v>
      </c>
      <c r="C11" s="6" t="inlineStr">
        <is>
          <t>4/25</t>
        </is>
      </c>
      <c r="D11" s="7" t="inlineStr">
        <is>
          <t>直接工賃金を消費（直接労務費）</t>
        </is>
      </c>
      <c r="E11" s="8" t="n"/>
      <c r="F11" s="9" t="n"/>
      <c r="G11" s="8" t="n"/>
      <c r="H11" s="9" t="n"/>
      <c r="J11" s="10" t="inlineStr">
        <is>
          <t>製品</t>
        </is>
      </c>
      <c r="K11" s="11" t="n">
        <v>520</v>
      </c>
      <c r="L11" s="12">
        <f>K11+SUMIF($E$7:$E$20,J11,$F$7:$F$20)</f>
        <v/>
      </c>
      <c r="M11" s="12">
        <f>SUMIF($G$7:$G$20,J11,$H$7:$H$20)</f>
        <v/>
      </c>
      <c r="N11" s="13">
        <f>IF(L11-M11=640,"OK","NG")</f>
        <v/>
      </c>
    </row>
    <row r="12" ht="22" customHeight="1">
      <c r="B12" s="6" t="n">
        <v>6</v>
      </c>
      <c r="C12" s="6" t="inlineStr">
        <is>
          <t>4/25</t>
        </is>
      </c>
      <c r="D12" s="7" t="inlineStr">
        <is>
          <t>間接工・工場長給料を消費（間接労務費）</t>
        </is>
      </c>
      <c r="E12" s="8" t="n"/>
      <c r="F12" s="9" t="n"/>
      <c r="G12" s="8" t="n"/>
      <c r="H12" s="9" t="n"/>
      <c r="J12" s="10" t="inlineStr">
        <is>
          <t>売上原価</t>
        </is>
      </c>
      <c r="K12" s="11" t="n">
        <v>0</v>
      </c>
      <c r="L12" s="12">
        <f>K12+SUMIF($E$7:$E$20,J12,$F$7:$F$20)</f>
        <v/>
      </c>
      <c r="M12" s="12">
        <f>SUMIF($G$7:$G$20,J12,$H$7:$H$20)</f>
        <v/>
      </c>
      <c r="N12" s="13">
        <f>IF(L12-M12=5680,"OK","NG")</f>
        <v/>
      </c>
    </row>
    <row r="13" ht="22" customHeight="1">
      <c r="B13" s="6" t="n">
        <v>7</v>
      </c>
      <c r="C13" s="6" t="inlineStr">
        <is>
          <t>4/28</t>
        </is>
      </c>
      <c r="D13" s="7" t="inlineStr">
        <is>
          <t>工場水道光熱費を消費（間接経費）</t>
        </is>
      </c>
      <c r="E13" s="8" t="n"/>
      <c r="F13" s="9" t="n"/>
      <c r="G13" s="8" t="n"/>
      <c r="H13" s="9" t="n"/>
      <c r="J13" s="10" t="inlineStr">
        <is>
          <t>売上</t>
        </is>
      </c>
      <c r="K13" s="11" t="n">
        <v>0</v>
      </c>
      <c r="L13" s="12">
        <f>K13+SUMIF($E$7:$E$20,J13,$F$7:$F$20)</f>
        <v/>
      </c>
      <c r="M13" s="12">
        <f>SUMIF($G$7:$G$20,J13,$H$7:$H$20)</f>
        <v/>
      </c>
      <c r="N13" s="13">
        <f>IF(M13-L13=8400,"OK","NG")</f>
        <v/>
      </c>
    </row>
    <row r="14" ht="22" customHeight="1">
      <c r="B14" s="6" t="n">
        <v>8</v>
      </c>
      <c r="C14" s="6" t="inlineStr">
        <is>
          <t>4/28</t>
        </is>
      </c>
      <c r="D14" s="7" t="inlineStr">
        <is>
          <t>工場建物減価償却費を計上（間接経費）</t>
        </is>
      </c>
      <c r="E14" s="8" t="n"/>
      <c r="F14" s="9" t="n"/>
      <c r="G14" s="8" t="n"/>
      <c r="H14" s="9" t="n"/>
      <c r="J14" s="10" t="inlineStr">
        <is>
          <t>販管費</t>
        </is>
      </c>
      <c r="K14" s="11" t="n">
        <v>0</v>
      </c>
      <c r="L14" s="12">
        <f>K14+SUMIF($E$7:$E$20,J14,$F$7:$F$20)</f>
        <v/>
      </c>
      <c r="M14" s="12">
        <f>SUMIF($G$7:$G$20,J14,$H$7:$H$20)</f>
        <v/>
      </c>
      <c r="N14" s="13">
        <f>IF(L14-M14=1050,"OK","NG")</f>
        <v/>
      </c>
    </row>
    <row r="15" ht="22" customHeight="1">
      <c r="B15" s="6" t="n">
        <v>9</v>
      </c>
      <c r="C15" s="6" t="inlineStr">
        <is>
          <t>4/28</t>
        </is>
      </c>
      <c r="D15" s="7" t="inlineStr">
        <is>
          <t>工場修繕費を現金支払（間接経費）</t>
        </is>
      </c>
      <c r="E15" s="8" t="n"/>
      <c r="F15" s="9" t="n"/>
      <c r="G15" s="8" t="n"/>
      <c r="H15" s="9" t="n"/>
      <c r="J15" s="10" t="inlineStr">
        <is>
          <t>現金</t>
        </is>
      </c>
      <c r="K15" s="11" t="n">
        <v>0</v>
      </c>
      <c r="L15" s="12">
        <f>K15+SUMIF($E$7:$E$20,J15,$F$7:$F$20)</f>
        <v/>
      </c>
      <c r="M15" s="12">
        <f>SUMIF($G$7:$G$20,J15,$H$7:$H$20)</f>
        <v/>
      </c>
      <c r="N15" s="13">
        <f>IF(L15-M15=1970,"OK","NG")</f>
        <v/>
      </c>
    </row>
    <row r="16" ht="22" customHeight="1">
      <c r="B16" s="6" t="n">
        <v>10</v>
      </c>
      <c r="C16" s="6" t="inlineStr">
        <is>
          <t>4/30</t>
        </is>
      </c>
      <c r="D16" s="7" t="inlineStr">
        <is>
          <t>製造間接費を仕掛品へ実際配賦</t>
        </is>
      </c>
      <c r="E16" s="8" t="n"/>
      <c r="F16" s="9" t="n"/>
      <c r="G16" s="8" t="n"/>
      <c r="H16" s="9" t="n"/>
      <c r="J16" s="10" t="inlineStr">
        <is>
          <t>水道光熱費</t>
        </is>
      </c>
      <c r="K16" s="11" t="n">
        <v>0</v>
      </c>
      <c r="L16" s="12">
        <f>K16+SUMIF($E$7:$E$20,J16,$F$7:$F$20)</f>
        <v/>
      </c>
      <c r="M16" s="12">
        <f>SUMIF($G$7:$G$20,J16,$H$7:$H$20)</f>
        <v/>
      </c>
      <c r="N16" s="13">
        <f>IF(M16-L16=180,"OK","NG")</f>
        <v/>
      </c>
    </row>
    <row r="17" ht="22" customHeight="1">
      <c r="B17" s="6" t="n">
        <v>11</v>
      </c>
      <c r="C17" s="6" t="inlineStr">
        <is>
          <t>4/30</t>
        </is>
      </c>
      <c r="D17" s="7" t="inlineStr">
        <is>
          <t>完成品を製品勘定へ振替</t>
        </is>
      </c>
      <c r="E17" s="8" t="n"/>
      <c r="F17" s="9" t="n"/>
      <c r="G17" s="8" t="n"/>
      <c r="H17" s="9" t="n"/>
      <c r="J17" s="10" t="inlineStr">
        <is>
          <t>減価償却累計額</t>
        </is>
      </c>
      <c r="K17" s="11" t="n">
        <v>0</v>
      </c>
      <c r="L17" s="12">
        <f>K17+SUMIF($E$7:$E$20,J17,$F$7:$F$20)</f>
        <v/>
      </c>
      <c r="M17" s="12">
        <f>SUMIF($G$7:$G$20,J17,$H$7:$H$20)</f>
        <v/>
      </c>
      <c r="N17" s="13">
        <f>IF(M17-L17=220,"OK","NG")</f>
        <v/>
      </c>
    </row>
    <row r="18" ht="22" customHeight="1">
      <c r="B18" s="6" t="n">
        <v>12</v>
      </c>
      <c r="C18" s="6" t="inlineStr">
        <is>
          <t>4/30</t>
        </is>
      </c>
      <c r="D18" s="7" t="inlineStr">
        <is>
          <t>売上原価を計上（製品→売上原価）</t>
        </is>
      </c>
      <c r="E18" s="8" t="n"/>
      <c r="F18" s="9" t="n"/>
      <c r="G18" s="8" t="n"/>
      <c r="H18" s="9" t="n"/>
    </row>
    <row r="19" ht="22" customHeight="1">
      <c r="B19" s="6" t="n">
        <v>13</v>
      </c>
      <c r="C19" s="6" t="inlineStr">
        <is>
          <t>4/30</t>
        </is>
      </c>
      <c r="D19" s="7" t="inlineStr">
        <is>
          <t>製品を現金で販売（売上計上）</t>
        </is>
      </c>
      <c r="E19" s="8" t="n"/>
      <c r="F19" s="9" t="n"/>
      <c r="G19" s="8" t="n"/>
      <c r="H19" s="9" t="n"/>
    </row>
    <row r="20" ht="22" customHeight="1">
      <c r="B20" s="6" t="n">
        <v>14</v>
      </c>
      <c r="C20" s="6" t="inlineStr">
        <is>
          <t>4/30</t>
        </is>
      </c>
      <c r="D20" s="7" t="inlineStr">
        <is>
          <t>販管費を現金支払</t>
        </is>
      </c>
      <c r="E20" s="8" t="n"/>
      <c r="F20" s="9" t="n"/>
      <c r="G20" s="8" t="n"/>
      <c r="H20" s="9" t="n"/>
    </row>
    <row r="23">
      <c r="B23" s="4" t="inlineStr">
        <is>
          <t>▼ 検算（マスターモデル連動確認）</t>
        </is>
      </c>
    </row>
    <row r="25" ht="22" customHeight="1">
      <c r="B25" s="5" t="inlineStr">
        <is>
          <t>No</t>
        </is>
      </c>
      <c r="C25" s="5" t="inlineStr">
        <is>
          <t>検算項目</t>
        </is>
      </c>
      <c r="D25" s="5" t="inlineStr">
        <is>
          <t>計算式</t>
        </is>
      </c>
      <c r="E25" s="14" t="n"/>
      <c r="F25" s="15" t="n"/>
      <c r="G25" s="5" t="inlineStr">
        <is>
          <t>金額</t>
        </is>
      </c>
      <c r="H25" s="5" t="inlineStr">
        <is>
          <t>判定</t>
        </is>
      </c>
    </row>
    <row r="26" ht="22" customHeight="1">
      <c r="B26" s="16" t="inlineStr">
        <is>
          <t>検1</t>
        </is>
      </c>
      <c r="C26" s="17" t="inlineStr">
        <is>
          <t>借方金額合計 ＝ 貸方金額合計（複式簿記の大原則）</t>
        </is>
      </c>
      <c r="D26" s="18">
        <f>SUM($F$7:$F$20)-SUM($H$7:$H$20)</f>
        <v/>
      </c>
      <c r="E26" s="14" t="n"/>
      <c r="F26" s="15" t="n"/>
      <c r="G26" s="19">
        <f>SUM($F$7:$F$20)-SUM($H$7:$H$20)</f>
        <v/>
      </c>
      <c r="H26" s="20">
        <f>IF(G26=0,"OK","NG")</f>
        <v/>
      </c>
    </row>
    <row r="27" ht="22" customHeight="1">
      <c r="B27" s="16" t="inlineStr">
        <is>
          <t>検2</t>
        </is>
      </c>
      <c r="C27" s="17" t="inlineStr">
        <is>
          <t>製造原価合計（直接材料+直接労務+製造間接費配賦）</t>
        </is>
      </c>
      <c r="D27" s="18">
        <f>1800+2800+1240</f>
        <v/>
      </c>
      <c r="E27" s="14" t="n"/>
      <c r="F27" s="15" t="n"/>
      <c r="G27" s="19">
        <f>1800+2800+1240</f>
        <v/>
      </c>
      <c r="H27" s="20">
        <f>IF(G27=5840,"OK","NG")</f>
        <v/>
      </c>
    </row>
    <row r="28" ht="22" customHeight="1">
      <c r="B28" s="16" t="inlineStr">
        <is>
          <t>検3</t>
        </is>
      </c>
      <c r="C28" s="17" t="inlineStr">
        <is>
          <t>仕掛品BOX：月初380＋製造原価5,840－月末420＝完成品</t>
        </is>
      </c>
      <c r="D28" s="18">
        <f>380+5840-420</f>
        <v/>
      </c>
      <c r="E28" s="14" t="n"/>
      <c r="F28" s="15" t="n"/>
      <c r="G28" s="19">
        <f>380+5840-420</f>
        <v/>
      </c>
      <c r="H28" s="20">
        <f>IF(G28=5800,"OK","NG")</f>
        <v/>
      </c>
    </row>
    <row r="29" ht="22" customHeight="1">
      <c r="B29" s="16" t="inlineStr">
        <is>
          <t>検4</t>
        </is>
      </c>
      <c r="C29" s="17" t="inlineStr">
        <is>
          <t>製品BOX：月初520＋完成5,800－月末640＝売上原価</t>
        </is>
      </c>
      <c r="D29" s="18">
        <f>520+5800-640</f>
        <v/>
      </c>
      <c r="E29" s="14" t="n"/>
      <c r="F29" s="15" t="n"/>
      <c r="G29" s="19">
        <f>520+5800-640</f>
        <v/>
      </c>
      <c r="H29" s="20">
        <f>IF(G29=5680,"OK","NG")</f>
        <v/>
      </c>
    </row>
    <row r="30" ht="22" customHeight="1">
      <c r="B30" s="16" t="inlineStr">
        <is>
          <t>検5</t>
        </is>
      </c>
      <c r="C30" s="17" t="inlineStr">
        <is>
          <t>営業利益：売上8,400－売上原価5,680－販管費1,050</t>
        </is>
      </c>
      <c r="D30" s="18">
        <f>8400-5680-1050</f>
        <v/>
      </c>
      <c r="E30" s="14" t="n"/>
      <c r="F30" s="15" t="n"/>
      <c r="G30" s="19">
        <f>8400-5680-1050</f>
        <v/>
      </c>
      <c r="H30" s="20">
        <f>IF(G30=1670,"OK","NG")</f>
        <v/>
      </c>
    </row>
    <row r="33">
      <c r="B33" s="4" t="inlineStr">
        <is>
          <t>▼ What-ifチャレンジ（取引金額を動かして確認）</t>
        </is>
      </c>
    </row>
    <row r="34">
      <c r="B34" s="21" t="inlineStr">
        <is>
          <t>① 取引5（直接労務費）を 2,800→3,000 に増やす。仕掛品借方合計はどう動く？（+200のはず）</t>
        </is>
      </c>
    </row>
    <row r="35">
      <c r="B35" s="21" t="inlineStr">
        <is>
          <t>② 取引10（製造間接費配賦）を 1,240→1,400 に増やす。製造間接費の検証はOK？NG？（NG：借方1,240≠貸方1,400）</t>
        </is>
      </c>
    </row>
    <row r="36">
      <c r="B36" s="21" t="inlineStr">
        <is>
          <t>③ 取引13（売上）を 8,400→9,000 に変える。売上の貸方合計は？（9,000）／営業利益は？（損益振替は手計算で）</t>
        </is>
      </c>
    </row>
  </sheetData>
  <mergeCells count="16">
    <mergeCell ref="B36:H36"/>
    <mergeCell ref="D28:F28"/>
    <mergeCell ref="D29:F29"/>
    <mergeCell ref="D27:F27"/>
    <mergeCell ref="B1:N1"/>
    <mergeCell ref="B35:H35"/>
    <mergeCell ref="B5:H5"/>
    <mergeCell ref="J5:N5"/>
    <mergeCell ref="B34:H34"/>
    <mergeCell ref="D26:F26"/>
    <mergeCell ref="B33:H33"/>
    <mergeCell ref="D30:F30"/>
    <mergeCell ref="D25:F25"/>
    <mergeCell ref="B3:N3"/>
    <mergeCell ref="B2:N2"/>
    <mergeCell ref="B23:H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N43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8" customWidth="1" min="3" max="3"/>
    <col width="38" customWidth="1" min="4" max="4"/>
    <col width="17" customWidth="1" min="5" max="5"/>
    <col width="12" customWidth="1" min="6" max="6"/>
    <col width="17" customWidth="1" min="7" max="7"/>
    <col width="12" customWidth="1" min="8" max="8"/>
    <col width="3" customWidth="1" min="9" max="9"/>
    <col width="17" customWidth="1" min="10" max="10"/>
    <col width="12" customWidth="1" min="11" max="11"/>
    <col width="12" customWidth="1" min="12" max="12"/>
    <col width="12" customWidth="1" min="13" max="13"/>
    <col width="10" customWidth="1" min="14" max="14"/>
  </cols>
  <sheetData>
    <row r="1" ht="26" customHeight="1">
      <c r="B1" s="1" t="inlineStr">
        <is>
          <t>Day 03 11勘定マスターモデル演習（完成見本）</t>
        </is>
      </c>
    </row>
    <row r="2">
      <c r="B2" s="2" t="inlineStr">
        <is>
          <t>ASTRA 2026年4月 ― 14件の取引を入力し、SUMIFで11勘定の借方合計・貸方合計・残高を自動集計しよう</t>
        </is>
      </c>
    </row>
    <row r="3">
      <c r="B3" s="3" t="inlineStr">
        <is>
          <t>青文字=金額（入力値）　／　黄色セル=学習者入力　／　薄青セル=SUMIF自動計算　／　緑セル=検証　単位：千円</t>
        </is>
      </c>
    </row>
    <row r="5">
      <c r="B5" s="4" t="inlineStr">
        <is>
          <t>▼ 取引伝票入力表（14件）</t>
        </is>
      </c>
      <c r="J5" s="4" t="inlineStr">
        <is>
          <t>▼ 11勘定残高集計（SUMIF自動計算）</t>
        </is>
      </c>
    </row>
    <row r="6" ht="30" customHeight="1">
      <c r="B6" s="5" t="inlineStr">
        <is>
          <t>No</t>
        </is>
      </c>
      <c r="C6" s="5" t="inlineStr">
        <is>
          <t>日付</t>
        </is>
      </c>
      <c r="D6" s="5" t="inlineStr">
        <is>
          <t>取引内容</t>
        </is>
      </c>
      <c r="E6" s="5" t="inlineStr">
        <is>
          <t>借方勘定</t>
        </is>
      </c>
      <c r="F6" s="5" t="inlineStr">
        <is>
          <t>借方金額</t>
        </is>
      </c>
      <c r="G6" s="5" t="inlineStr">
        <is>
          <t>貸方勘定</t>
        </is>
      </c>
      <c r="H6" s="5" t="inlineStr">
        <is>
          <t>貸方金額</t>
        </is>
      </c>
      <c r="J6" s="5" t="inlineStr">
        <is>
          <t>勘定名</t>
        </is>
      </c>
      <c r="K6" s="5" t="inlineStr">
        <is>
          <t>月初(借方)</t>
        </is>
      </c>
      <c r="L6" s="5" t="inlineStr">
        <is>
          <t>借方合計</t>
        </is>
      </c>
      <c r="M6" s="5" t="inlineStr">
        <is>
          <t>貸方合計</t>
        </is>
      </c>
      <c r="N6" s="5" t="inlineStr">
        <is>
          <t>検証</t>
        </is>
      </c>
    </row>
    <row r="7" ht="22" customHeight="1">
      <c r="B7" s="6" t="n">
        <v>1</v>
      </c>
      <c r="C7" s="6" t="inlineStr">
        <is>
          <t>4/5</t>
        </is>
      </c>
      <c r="D7" s="7" t="inlineStr">
        <is>
          <t>材料を仕入れ現金支払</t>
        </is>
      </c>
      <c r="E7" s="22" t="inlineStr">
        <is>
          <t>材料</t>
        </is>
      </c>
      <c r="F7" s="23" t="n">
        <v>2100</v>
      </c>
      <c r="G7" s="22" t="inlineStr">
        <is>
          <t>現金</t>
        </is>
      </c>
      <c r="H7" s="23" t="n">
        <v>2100</v>
      </c>
      <c r="J7" s="10" t="inlineStr">
        <is>
          <t>材料</t>
        </is>
      </c>
      <c r="K7" s="11" t="n">
        <v>250</v>
      </c>
      <c r="L7" s="12">
        <f>K7+SUMIF($E$7:$E$20,J7,$F$7:$F$20)</f>
        <v/>
      </c>
      <c r="M7" s="12">
        <f>SUMIF($G$7:$G$20,J7,$H$7:$H$20)</f>
        <v/>
      </c>
      <c r="N7" s="13">
        <f>IF(L7-M7=190,"OK","NG")</f>
        <v/>
      </c>
    </row>
    <row r="8" ht="22" customHeight="1">
      <c r="B8" s="6" t="n">
        <v>2</v>
      </c>
      <c r="C8" s="6" t="inlineStr">
        <is>
          <t>4/10</t>
        </is>
      </c>
      <c r="D8" s="7" t="inlineStr">
        <is>
          <t>直接材料を製造投入（直接材料費）</t>
        </is>
      </c>
      <c r="E8" s="22" t="inlineStr">
        <is>
          <t>仕掛品</t>
        </is>
      </c>
      <c r="F8" s="23" t="n">
        <v>1800</v>
      </c>
      <c r="G8" s="22" t="inlineStr">
        <is>
          <t>材料</t>
        </is>
      </c>
      <c r="H8" s="23" t="n">
        <v>1800</v>
      </c>
      <c r="J8" s="10" t="inlineStr">
        <is>
          <t>賃金</t>
        </is>
      </c>
      <c r="K8" s="11" t="n">
        <v>0</v>
      </c>
      <c r="L8" s="12">
        <f>K8+SUMIF($E$7:$E$20,J8,$F$7:$F$20)</f>
        <v/>
      </c>
      <c r="M8" s="12">
        <f>SUMIF($G$7:$G$20,J8,$H$7:$H$20)</f>
        <v/>
      </c>
      <c r="N8" s="13">
        <f>IF(L8-M8=0,"OK","NG")</f>
        <v/>
      </c>
    </row>
    <row r="9" ht="22" customHeight="1">
      <c r="B9" s="6" t="n">
        <v>3</v>
      </c>
      <c r="C9" s="6" t="inlineStr">
        <is>
          <t>4/15</t>
        </is>
      </c>
      <c r="D9" s="7" t="inlineStr">
        <is>
          <t>補助材料・消耗品を消費（間接材料費）</t>
        </is>
      </c>
      <c r="E9" s="22" t="inlineStr">
        <is>
          <t>製造間接費</t>
        </is>
      </c>
      <c r="F9" s="23" t="n">
        <v>360</v>
      </c>
      <c r="G9" s="22" t="inlineStr">
        <is>
          <t>材料</t>
        </is>
      </c>
      <c r="H9" s="23" t="n">
        <v>360</v>
      </c>
      <c r="J9" s="10" t="inlineStr">
        <is>
          <t>製造間接費</t>
        </is>
      </c>
      <c r="K9" s="11" t="n">
        <v>0</v>
      </c>
      <c r="L9" s="12">
        <f>K9+SUMIF($E$7:$E$20,J9,$F$7:$F$20)</f>
        <v/>
      </c>
      <c r="M9" s="12">
        <f>SUMIF($G$7:$G$20,J9,$H$7:$H$20)</f>
        <v/>
      </c>
      <c r="N9" s="13">
        <f>IF(L9-M9=0,"OK","NG")</f>
        <v/>
      </c>
    </row>
    <row r="10" ht="22" customHeight="1">
      <c r="B10" s="6" t="n">
        <v>4</v>
      </c>
      <c r="C10" s="6" t="inlineStr">
        <is>
          <t>4/20</t>
        </is>
      </c>
      <c r="D10" s="7" t="inlineStr">
        <is>
          <t>当月賃金を現金支払</t>
        </is>
      </c>
      <c r="E10" s="22" t="inlineStr">
        <is>
          <t>賃金</t>
        </is>
      </c>
      <c r="F10" s="23" t="n">
        <v>3200</v>
      </c>
      <c r="G10" s="22" t="inlineStr">
        <is>
          <t>現金</t>
        </is>
      </c>
      <c r="H10" s="23" t="n">
        <v>3200</v>
      </c>
      <c r="J10" s="10" t="inlineStr">
        <is>
          <t>仕掛品</t>
        </is>
      </c>
      <c r="K10" s="11" t="n">
        <v>380</v>
      </c>
      <c r="L10" s="12">
        <f>K10+SUMIF($E$7:$E$20,J10,$F$7:$F$20)</f>
        <v/>
      </c>
      <c r="M10" s="12">
        <f>SUMIF($G$7:$G$20,J10,$H$7:$H$20)</f>
        <v/>
      </c>
      <c r="N10" s="13">
        <f>IF(L10-M10=420,"OK","NG")</f>
        <v/>
      </c>
    </row>
    <row r="11" ht="22" customHeight="1">
      <c r="B11" s="6" t="n">
        <v>5</v>
      </c>
      <c r="C11" s="6" t="inlineStr">
        <is>
          <t>4/25</t>
        </is>
      </c>
      <c r="D11" s="7" t="inlineStr">
        <is>
          <t>直接工賃金を消費（直接労務費）</t>
        </is>
      </c>
      <c r="E11" s="22" t="inlineStr">
        <is>
          <t>仕掛品</t>
        </is>
      </c>
      <c r="F11" s="23" t="n">
        <v>2800</v>
      </c>
      <c r="G11" s="22" t="inlineStr">
        <is>
          <t>賃金</t>
        </is>
      </c>
      <c r="H11" s="23" t="n">
        <v>2800</v>
      </c>
      <c r="J11" s="10" t="inlineStr">
        <is>
          <t>製品</t>
        </is>
      </c>
      <c r="K11" s="11" t="n">
        <v>520</v>
      </c>
      <c r="L11" s="12">
        <f>K11+SUMIF($E$7:$E$20,J11,$F$7:$F$20)</f>
        <v/>
      </c>
      <c r="M11" s="12">
        <f>SUMIF($G$7:$G$20,J11,$H$7:$H$20)</f>
        <v/>
      </c>
      <c r="N11" s="13">
        <f>IF(L11-M11=640,"OK","NG")</f>
        <v/>
      </c>
    </row>
    <row r="12" ht="22" customHeight="1">
      <c r="B12" s="6" t="n">
        <v>6</v>
      </c>
      <c r="C12" s="6" t="inlineStr">
        <is>
          <t>4/25</t>
        </is>
      </c>
      <c r="D12" s="7" t="inlineStr">
        <is>
          <t>間接工・工場長給料を消費（間接労務費）</t>
        </is>
      </c>
      <c r="E12" s="22" t="inlineStr">
        <is>
          <t>製造間接費</t>
        </is>
      </c>
      <c r="F12" s="23" t="n">
        <v>400</v>
      </c>
      <c r="G12" s="22" t="inlineStr">
        <is>
          <t>賃金</t>
        </is>
      </c>
      <c r="H12" s="23" t="n">
        <v>400</v>
      </c>
      <c r="J12" s="10" t="inlineStr">
        <is>
          <t>売上原価</t>
        </is>
      </c>
      <c r="K12" s="11" t="n">
        <v>0</v>
      </c>
      <c r="L12" s="12">
        <f>K12+SUMIF($E$7:$E$20,J12,$F$7:$F$20)</f>
        <v/>
      </c>
      <c r="M12" s="12">
        <f>SUMIF($G$7:$G$20,J12,$H$7:$H$20)</f>
        <v/>
      </c>
      <c r="N12" s="13">
        <f>IF(L12-M12=5680,"OK","NG")</f>
        <v/>
      </c>
    </row>
    <row r="13" ht="22" customHeight="1">
      <c r="B13" s="6" t="n">
        <v>7</v>
      </c>
      <c r="C13" s="6" t="inlineStr">
        <is>
          <t>4/28</t>
        </is>
      </c>
      <c r="D13" s="7" t="inlineStr">
        <is>
          <t>工場水道光熱費を消費（間接経費）</t>
        </is>
      </c>
      <c r="E13" s="22" t="inlineStr">
        <is>
          <t>製造間接費</t>
        </is>
      </c>
      <c r="F13" s="23" t="n">
        <v>180</v>
      </c>
      <c r="G13" s="22" t="inlineStr">
        <is>
          <t>水道光熱費</t>
        </is>
      </c>
      <c r="H13" s="23" t="n">
        <v>180</v>
      </c>
      <c r="J13" s="10" t="inlineStr">
        <is>
          <t>売上</t>
        </is>
      </c>
      <c r="K13" s="11" t="n">
        <v>0</v>
      </c>
      <c r="L13" s="12">
        <f>K13+SUMIF($E$7:$E$20,J13,$F$7:$F$20)</f>
        <v/>
      </c>
      <c r="M13" s="12">
        <f>SUMIF($G$7:$G$20,J13,$H$7:$H$20)</f>
        <v/>
      </c>
      <c r="N13" s="13">
        <f>IF(M13-L13=8400,"OK","NG")</f>
        <v/>
      </c>
    </row>
    <row r="14" ht="22" customHeight="1">
      <c r="B14" s="6" t="n">
        <v>8</v>
      </c>
      <c r="C14" s="6" t="inlineStr">
        <is>
          <t>4/28</t>
        </is>
      </c>
      <c r="D14" s="7" t="inlineStr">
        <is>
          <t>工場建物減価償却費を計上（間接経費）</t>
        </is>
      </c>
      <c r="E14" s="22" t="inlineStr">
        <is>
          <t>製造間接費</t>
        </is>
      </c>
      <c r="F14" s="23" t="n">
        <v>220</v>
      </c>
      <c r="G14" s="22" t="inlineStr">
        <is>
          <t>減価償却累計額</t>
        </is>
      </c>
      <c r="H14" s="23" t="n">
        <v>220</v>
      </c>
      <c r="J14" s="10" t="inlineStr">
        <is>
          <t>販管費</t>
        </is>
      </c>
      <c r="K14" s="11" t="n">
        <v>0</v>
      </c>
      <c r="L14" s="12">
        <f>K14+SUMIF($E$7:$E$20,J14,$F$7:$F$20)</f>
        <v/>
      </c>
      <c r="M14" s="12">
        <f>SUMIF($G$7:$G$20,J14,$H$7:$H$20)</f>
        <v/>
      </c>
      <c r="N14" s="13">
        <f>IF(L14-M14=1050,"OK","NG")</f>
        <v/>
      </c>
    </row>
    <row r="15" ht="22" customHeight="1">
      <c r="B15" s="6" t="n">
        <v>9</v>
      </c>
      <c r="C15" s="6" t="inlineStr">
        <is>
          <t>4/28</t>
        </is>
      </c>
      <c r="D15" s="7" t="inlineStr">
        <is>
          <t>工場修繕費を現金支払（間接経費）</t>
        </is>
      </c>
      <c r="E15" s="22" t="inlineStr">
        <is>
          <t>製造間接費</t>
        </is>
      </c>
      <c r="F15" s="23" t="n">
        <v>80</v>
      </c>
      <c r="G15" s="22" t="inlineStr">
        <is>
          <t>現金</t>
        </is>
      </c>
      <c r="H15" s="23" t="n">
        <v>80</v>
      </c>
      <c r="J15" s="10" t="inlineStr">
        <is>
          <t>現金</t>
        </is>
      </c>
      <c r="K15" s="11" t="n">
        <v>0</v>
      </c>
      <c r="L15" s="12">
        <f>K15+SUMIF($E$7:$E$20,J15,$F$7:$F$20)</f>
        <v/>
      </c>
      <c r="M15" s="12">
        <f>SUMIF($G$7:$G$20,J15,$H$7:$H$20)</f>
        <v/>
      </c>
      <c r="N15" s="13">
        <f>IF(L15-M15=1970,"OK","NG")</f>
        <v/>
      </c>
    </row>
    <row r="16" ht="22" customHeight="1">
      <c r="B16" s="6" t="n">
        <v>10</v>
      </c>
      <c r="C16" s="6" t="inlineStr">
        <is>
          <t>4/30</t>
        </is>
      </c>
      <c r="D16" s="7" t="inlineStr">
        <is>
          <t>製造間接費を仕掛品へ実際配賦</t>
        </is>
      </c>
      <c r="E16" s="22" t="inlineStr">
        <is>
          <t>仕掛品</t>
        </is>
      </c>
      <c r="F16" s="23" t="n">
        <v>1240</v>
      </c>
      <c r="G16" s="22" t="inlineStr">
        <is>
          <t>製造間接費</t>
        </is>
      </c>
      <c r="H16" s="23" t="n">
        <v>1240</v>
      </c>
      <c r="J16" s="10" t="inlineStr">
        <is>
          <t>水道光熱費</t>
        </is>
      </c>
      <c r="K16" s="11" t="n">
        <v>0</v>
      </c>
      <c r="L16" s="12">
        <f>K16+SUMIF($E$7:$E$20,J16,$F$7:$F$20)</f>
        <v/>
      </c>
      <c r="M16" s="12">
        <f>SUMIF($G$7:$G$20,J16,$H$7:$H$20)</f>
        <v/>
      </c>
      <c r="N16" s="13">
        <f>IF(M16-L16=180,"OK","NG")</f>
        <v/>
      </c>
    </row>
    <row r="17" ht="22" customHeight="1">
      <c r="B17" s="6" t="n">
        <v>11</v>
      </c>
      <c r="C17" s="6" t="inlineStr">
        <is>
          <t>4/30</t>
        </is>
      </c>
      <c r="D17" s="7" t="inlineStr">
        <is>
          <t>完成品を製品勘定へ振替</t>
        </is>
      </c>
      <c r="E17" s="22" t="inlineStr">
        <is>
          <t>製品</t>
        </is>
      </c>
      <c r="F17" s="23" t="n">
        <v>5800</v>
      </c>
      <c r="G17" s="22" t="inlineStr">
        <is>
          <t>仕掛品</t>
        </is>
      </c>
      <c r="H17" s="23" t="n">
        <v>5800</v>
      </c>
      <c r="J17" s="10" t="inlineStr">
        <is>
          <t>減価償却累計額</t>
        </is>
      </c>
      <c r="K17" s="11" t="n">
        <v>0</v>
      </c>
      <c r="L17" s="12">
        <f>K17+SUMIF($E$7:$E$20,J17,$F$7:$F$20)</f>
        <v/>
      </c>
      <c r="M17" s="12">
        <f>SUMIF($G$7:$G$20,J17,$H$7:$H$20)</f>
        <v/>
      </c>
      <c r="N17" s="13">
        <f>IF(M17-L17=220,"OK","NG")</f>
        <v/>
      </c>
    </row>
    <row r="18" ht="22" customHeight="1">
      <c r="B18" s="6" t="n">
        <v>12</v>
      </c>
      <c r="C18" s="6" t="inlineStr">
        <is>
          <t>4/30</t>
        </is>
      </c>
      <c r="D18" s="7" t="inlineStr">
        <is>
          <t>売上原価を計上（製品→売上原価）</t>
        </is>
      </c>
      <c r="E18" s="22" t="inlineStr">
        <is>
          <t>売上原価</t>
        </is>
      </c>
      <c r="F18" s="23" t="n">
        <v>5680</v>
      </c>
      <c r="G18" s="22" t="inlineStr">
        <is>
          <t>製品</t>
        </is>
      </c>
      <c r="H18" s="23" t="n">
        <v>5680</v>
      </c>
    </row>
    <row r="19" ht="22" customHeight="1">
      <c r="B19" s="6" t="n">
        <v>13</v>
      </c>
      <c r="C19" s="6" t="inlineStr">
        <is>
          <t>4/30</t>
        </is>
      </c>
      <c r="D19" s="7" t="inlineStr">
        <is>
          <t>製品を現金で販売（売上計上）</t>
        </is>
      </c>
      <c r="E19" s="22" t="inlineStr">
        <is>
          <t>現金</t>
        </is>
      </c>
      <c r="F19" s="23" t="n">
        <v>8400</v>
      </c>
      <c r="G19" s="22" t="inlineStr">
        <is>
          <t>売上</t>
        </is>
      </c>
      <c r="H19" s="23" t="n">
        <v>8400</v>
      </c>
    </row>
    <row r="20" ht="22" customHeight="1">
      <c r="B20" s="6" t="n">
        <v>14</v>
      </c>
      <c r="C20" s="6" t="inlineStr">
        <is>
          <t>4/30</t>
        </is>
      </c>
      <c r="D20" s="7" t="inlineStr">
        <is>
          <t>販管費を現金支払</t>
        </is>
      </c>
      <c r="E20" s="22" t="inlineStr">
        <is>
          <t>販管費</t>
        </is>
      </c>
      <c r="F20" s="23" t="n">
        <v>1050</v>
      </c>
      <c r="G20" s="22" t="inlineStr">
        <is>
          <t>現金</t>
        </is>
      </c>
      <c r="H20" s="23" t="n">
        <v>1050</v>
      </c>
    </row>
    <row r="23">
      <c r="B23" s="4" t="inlineStr">
        <is>
          <t>▼ 検算（マスターモデル連動確認）</t>
        </is>
      </c>
    </row>
    <row r="25" ht="22" customHeight="1">
      <c r="B25" s="5" t="inlineStr">
        <is>
          <t>No</t>
        </is>
      </c>
      <c r="C25" s="5" t="inlineStr">
        <is>
          <t>検算項目</t>
        </is>
      </c>
      <c r="D25" s="5" t="inlineStr">
        <is>
          <t>計算式</t>
        </is>
      </c>
      <c r="E25" s="14" t="n"/>
      <c r="F25" s="15" t="n"/>
      <c r="G25" s="5" t="inlineStr">
        <is>
          <t>金額</t>
        </is>
      </c>
      <c r="H25" s="5" t="inlineStr">
        <is>
          <t>判定</t>
        </is>
      </c>
    </row>
    <row r="26" ht="22" customHeight="1">
      <c r="B26" s="16" t="inlineStr">
        <is>
          <t>検1</t>
        </is>
      </c>
      <c r="C26" s="17" t="inlineStr">
        <is>
          <t>借方金額合計 ＝ 貸方金額合計（複式簿記の大原則）</t>
        </is>
      </c>
      <c r="D26" s="18">
        <f>SUM($F$7:$F$20)-SUM($H$7:$H$20)</f>
        <v/>
      </c>
      <c r="E26" s="14" t="n"/>
      <c r="F26" s="15" t="n"/>
      <c r="G26" s="19">
        <f>SUM($F$7:$F$20)-SUM($H$7:$H$20)</f>
        <v/>
      </c>
      <c r="H26" s="20">
        <f>IF(G26=0,"OK","NG")</f>
        <v/>
      </c>
    </row>
    <row r="27" ht="22" customHeight="1">
      <c r="B27" s="16" t="inlineStr">
        <is>
          <t>検2</t>
        </is>
      </c>
      <c r="C27" s="17" t="inlineStr">
        <is>
          <t>製造原価合計（直接材料+直接労務+製造間接費配賦）</t>
        </is>
      </c>
      <c r="D27" s="18">
        <f>1800+2800+1240</f>
        <v/>
      </c>
      <c r="E27" s="14" t="n"/>
      <c r="F27" s="15" t="n"/>
      <c r="G27" s="19">
        <f>1800+2800+1240</f>
        <v/>
      </c>
      <c r="H27" s="20">
        <f>IF(G27=5840,"OK","NG")</f>
        <v/>
      </c>
    </row>
    <row r="28" ht="22" customHeight="1">
      <c r="B28" s="16" t="inlineStr">
        <is>
          <t>検3</t>
        </is>
      </c>
      <c r="C28" s="17" t="inlineStr">
        <is>
          <t>仕掛品BOX：月初380＋製造原価5,840－月末420＝完成品</t>
        </is>
      </c>
      <c r="D28" s="18">
        <f>380+5840-420</f>
        <v/>
      </c>
      <c r="E28" s="14" t="n"/>
      <c r="F28" s="15" t="n"/>
      <c r="G28" s="19">
        <f>380+5840-420</f>
        <v/>
      </c>
      <c r="H28" s="20">
        <f>IF(G28=5800,"OK","NG")</f>
        <v/>
      </c>
    </row>
    <row r="29" ht="22" customHeight="1">
      <c r="B29" s="16" t="inlineStr">
        <is>
          <t>検4</t>
        </is>
      </c>
      <c r="C29" s="17" t="inlineStr">
        <is>
          <t>製品BOX：月初520＋完成5,800－月末640＝売上原価</t>
        </is>
      </c>
      <c r="D29" s="18">
        <f>520+5800-640</f>
        <v/>
      </c>
      <c r="E29" s="14" t="n"/>
      <c r="F29" s="15" t="n"/>
      <c r="G29" s="19">
        <f>520+5800-640</f>
        <v/>
      </c>
      <c r="H29" s="20">
        <f>IF(G29=5680,"OK","NG")</f>
        <v/>
      </c>
    </row>
    <row r="30" ht="22" customHeight="1">
      <c r="B30" s="16" t="inlineStr">
        <is>
          <t>検5</t>
        </is>
      </c>
      <c r="C30" s="17" t="inlineStr">
        <is>
          <t>営業利益：売上8,400－売上原価5,680－販管費1,050</t>
        </is>
      </c>
      <c r="D30" s="18">
        <f>8400-5680-1050</f>
        <v/>
      </c>
      <c r="E30" s="14" t="n"/>
      <c r="F30" s="15" t="n"/>
      <c r="G30" s="19">
        <f>8400-5680-1050</f>
        <v/>
      </c>
      <c r="H30" s="20">
        <f>IF(G30=1670,"OK","NG")</f>
        <v/>
      </c>
    </row>
    <row r="33">
      <c r="B33" s="4" t="inlineStr">
        <is>
          <t>▼ What-ifチャレンジ（取引金額を動かして確認）</t>
        </is>
      </c>
    </row>
    <row r="34">
      <c r="B34" s="21" t="inlineStr">
        <is>
          <t>① 取引5（直接労務費）を 2,800→3,000 に増やす。仕掛品借方合計はどう動く？（+200のはず）</t>
        </is>
      </c>
    </row>
    <row r="35">
      <c r="B35" s="21" t="inlineStr">
        <is>
          <t>② 取引10（製造間接費配賦）を 1,240→1,400 に増やす。製造間接費の検証はOK？NG？（NG：借方1,240≠貸方1,400）</t>
        </is>
      </c>
    </row>
    <row r="36">
      <c r="B36" s="21" t="inlineStr">
        <is>
          <t>③ 取引13（売上）を 8,400→9,000 に変える。売上の貸方合計は？（9,000）／営業利益は？（損益振替は手計算で）</t>
        </is>
      </c>
    </row>
    <row r="38">
      <c r="B38" s="4" t="inlineStr">
        <is>
          <t>▼ ポイント解説</t>
        </is>
      </c>
    </row>
    <row r="39">
      <c r="B39" s="21" t="inlineStr">
        <is>
          <t>・11勘定がすべて連動するので、1取引を変えるだけで複数勘定の残高が動く（マスターモデルの威力）。</t>
        </is>
      </c>
    </row>
    <row r="40">
      <c r="B40" s="21" t="inlineStr">
        <is>
          <t>・材料の借方合計 = 月初250 + 仕入2,100 = 2,350。貸方合計 = 直接材料1,800 + 間接材料360 = 2,160。差額190 = 月末残。</t>
        </is>
      </c>
    </row>
    <row r="41">
      <c r="B41" s="21" t="inlineStr">
        <is>
          <t>・製造間接費は「入ってきた額 = 出ていく額 = 1,240」で残高0。Day 14以降で予定配賦を学ぶと差異が発生する。</t>
        </is>
      </c>
    </row>
    <row r="42">
      <c r="B42" s="21" t="inlineStr">
        <is>
          <t>・仕掛品の借方合計 = 月初380 + 直接材料1,800 + 直接労務2,800 + 製造間接費1,240 = 6,220。貸方の完成5,800との差額420 = 月末。</t>
        </is>
      </c>
    </row>
    <row r="43">
      <c r="B43" s="21" t="inlineStr">
        <is>
          <t>・損益振替（取引15はここでは省略）：売上・売上原価・販管費を損益に移して、差額1,670 = 営業利益。</t>
        </is>
      </c>
    </row>
  </sheetData>
  <mergeCells count="21">
    <mergeCell ref="D27:F27"/>
    <mergeCell ref="B40:H40"/>
    <mergeCell ref="J5:N5"/>
    <mergeCell ref="B33:H33"/>
    <mergeCell ref="B5:H5"/>
    <mergeCell ref="B36:H36"/>
    <mergeCell ref="D28:F28"/>
    <mergeCell ref="B41:H41"/>
    <mergeCell ref="B35:H35"/>
    <mergeCell ref="D30:F30"/>
    <mergeCell ref="D25:F25"/>
    <mergeCell ref="B3:N3"/>
    <mergeCell ref="D29:F29"/>
    <mergeCell ref="B43:H43"/>
    <mergeCell ref="B39:H39"/>
    <mergeCell ref="D26:F26"/>
    <mergeCell ref="B42:H42"/>
    <mergeCell ref="B2:N2"/>
    <mergeCell ref="B23:H23"/>
    <mergeCell ref="B1:N1"/>
    <mergeCell ref="B34:H3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O34"/>
  <sheetViews>
    <sheetView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4" customWidth="1" min="3" max="3"/>
    <col width="3" customWidth="1" min="4" max="4"/>
    <col width="18" customWidth="1" min="5" max="5"/>
    <col width="14" customWidth="1" min="6" max="6"/>
    <col width="3" customWidth="1" min="7" max="7"/>
    <col width="18" customWidth="1" min="8" max="8"/>
    <col width="14" customWidth="1" min="9" max="9"/>
    <col width="3" customWidth="1" min="10" max="10"/>
    <col width="18" customWidth="1" min="11" max="11"/>
    <col width="14" customWidth="1" min="12" max="12"/>
    <col width="3" customWidth="1" min="13" max="13"/>
    <col width="12" customWidth="1" min="14" max="14"/>
    <col width="10" customWidth="1" min="15" max="15"/>
  </cols>
  <sheetData>
    <row r="1" ht="26" customHeight="1">
      <c r="B1" s="1" t="inlineStr">
        <is>
          <t>Day 03 マスターモデルBOX</t>
        </is>
      </c>
    </row>
    <row r="2">
      <c r="B2" s="2" t="inlineStr">
        <is>
          <t>ASTRA 2026年4月 ― 材料／製造間接費／仕掛品／製品 の4ボックスを連動させ、借方合計=貸方合計を検証</t>
        </is>
      </c>
    </row>
    <row r="3">
      <c r="B3" s="3" t="inlineStr">
        <is>
          <t>黄色=入力　／　薄青=合計自動計算　／　緑=検証　単位：千円</t>
        </is>
      </c>
    </row>
    <row r="5">
      <c r="B5" s="24" t="inlineStr">
        <is>
          <t>材料 勘定</t>
        </is>
      </c>
      <c r="C5" s="15" t="n"/>
      <c r="E5" s="24" t="inlineStr">
        <is>
          <t>製造間接費 勘定</t>
        </is>
      </c>
      <c r="F5" s="15" t="n"/>
      <c r="H5" s="24" t="inlineStr">
        <is>
          <t>仕掛品 勘定</t>
        </is>
      </c>
      <c r="I5" s="15" t="n"/>
      <c r="K5" s="24" t="inlineStr">
        <is>
          <t>製品 勘定</t>
        </is>
      </c>
      <c r="L5" s="15" t="n"/>
    </row>
    <row r="6">
      <c r="B6" s="25" t="inlineStr">
        <is>
          <t>借方（入口）</t>
        </is>
      </c>
      <c r="C6" s="25" t="inlineStr">
        <is>
          <t>金額</t>
        </is>
      </c>
      <c r="E6" s="26" t="inlineStr">
        <is>
          <t>借方（入口）</t>
        </is>
      </c>
      <c r="F6" s="26" t="inlineStr">
        <is>
          <t>金額</t>
        </is>
      </c>
      <c r="H6" s="27" t="inlineStr">
        <is>
          <t>借方（入口）</t>
        </is>
      </c>
      <c r="I6" s="27" t="inlineStr">
        <is>
          <t>金額</t>
        </is>
      </c>
      <c r="K6" s="28" t="inlineStr">
        <is>
          <t>借方（入口）</t>
        </is>
      </c>
      <c r="L6" s="28" t="inlineStr">
        <is>
          <t>金額</t>
        </is>
      </c>
    </row>
    <row r="7">
      <c r="B7" s="7" t="inlineStr">
        <is>
          <t>月初</t>
        </is>
      </c>
      <c r="C7" s="9" t="n"/>
      <c r="E7" s="7" t="inlineStr">
        <is>
          <t>間接材料費</t>
        </is>
      </c>
      <c r="F7" s="9" t="n"/>
      <c r="H7" s="7" t="inlineStr">
        <is>
          <t>月初</t>
        </is>
      </c>
      <c r="I7" s="9" t="n"/>
      <c r="K7" s="7" t="inlineStr">
        <is>
          <t>月初</t>
        </is>
      </c>
      <c r="L7" s="9" t="n"/>
    </row>
    <row r="8">
      <c r="B8" s="7" t="inlineStr">
        <is>
          <t>仕入</t>
        </is>
      </c>
      <c r="C8" s="9" t="n"/>
      <c r="E8" s="7" t="inlineStr">
        <is>
          <t>間接労務費</t>
        </is>
      </c>
      <c r="F8" s="9" t="n"/>
      <c r="H8" s="7" t="inlineStr">
        <is>
          <t>直接材料</t>
        </is>
      </c>
      <c r="I8" s="9" t="n"/>
      <c r="K8" s="7" t="inlineStr">
        <is>
          <t>完成</t>
        </is>
      </c>
      <c r="L8" s="9" t="n"/>
    </row>
    <row r="9">
      <c r="B9" s="29" t="inlineStr">
        <is>
          <t>借方合計</t>
        </is>
      </c>
      <c r="C9" s="12">
        <f>SUM(C7:C8)</f>
        <v/>
      </c>
      <c r="E9" s="7" t="inlineStr">
        <is>
          <t>間接経費</t>
        </is>
      </c>
      <c r="F9" s="9" t="n"/>
      <c r="H9" s="7" t="inlineStr">
        <is>
          <t>直接労務</t>
        </is>
      </c>
      <c r="I9" s="9" t="n"/>
      <c r="K9" s="29" t="inlineStr">
        <is>
          <t>借方合計</t>
        </is>
      </c>
      <c r="L9" s="12">
        <f>SUM(L7:L8)</f>
        <v/>
      </c>
    </row>
    <row r="10">
      <c r="B10" s="25" t="inlineStr">
        <is>
          <t>貸方（出口）</t>
        </is>
      </c>
      <c r="C10" s="25" t="inlineStr">
        <is>
          <t>金額</t>
        </is>
      </c>
      <c r="E10" s="29" t="inlineStr">
        <is>
          <t>借方合計</t>
        </is>
      </c>
      <c r="F10" s="12">
        <f>SUM(F7:F9)</f>
        <v/>
      </c>
      <c r="H10" s="7" t="inlineStr">
        <is>
          <t>製造間接費</t>
        </is>
      </c>
      <c r="I10" s="9" t="n"/>
      <c r="K10" s="28" t="inlineStr">
        <is>
          <t>貸方（出口）</t>
        </is>
      </c>
      <c r="L10" s="28" t="inlineStr">
        <is>
          <t>金額</t>
        </is>
      </c>
    </row>
    <row r="11">
      <c r="B11" s="7" t="inlineStr">
        <is>
          <t>直接材料費</t>
        </is>
      </c>
      <c r="C11" s="9" t="n"/>
      <c r="E11" s="26" t="inlineStr">
        <is>
          <t>貸方（出口）</t>
        </is>
      </c>
      <c r="F11" s="26" t="inlineStr">
        <is>
          <t>金額</t>
        </is>
      </c>
      <c r="H11" s="29" t="inlineStr">
        <is>
          <t>借方合計</t>
        </is>
      </c>
      <c r="I11" s="12">
        <f>SUM(I7:I10)</f>
        <v/>
      </c>
      <c r="K11" s="7" t="inlineStr">
        <is>
          <t>売上原価</t>
        </is>
      </c>
      <c r="L11" s="9" t="n"/>
    </row>
    <row r="12">
      <c r="B12" s="7" t="inlineStr">
        <is>
          <t>間接材料費</t>
        </is>
      </c>
      <c r="C12" s="9" t="n"/>
      <c r="E12" s="7" t="inlineStr">
        <is>
          <t>仕掛品へ配賦</t>
        </is>
      </c>
      <c r="F12" s="9" t="n"/>
      <c r="H12" s="27" t="inlineStr">
        <is>
          <t>貸方（出口）</t>
        </is>
      </c>
      <c r="I12" s="27" t="inlineStr">
        <is>
          <t>金額</t>
        </is>
      </c>
      <c r="K12" s="7" t="inlineStr">
        <is>
          <t>月末</t>
        </is>
      </c>
      <c r="L12" s="9" t="n"/>
    </row>
    <row r="13">
      <c r="B13" s="7" t="inlineStr">
        <is>
          <t>月末</t>
        </is>
      </c>
      <c r="C13" s="9" t="n"/>
      <c r="E13" s="29" t="inlineStr">
        <is>
          <t>貸方合計</t>
        </is>
      </c>
      <c r="F13" s="12">
        <f>SUM(F12:F12)</f>
        <v/>
      </c>
      <c r="H13" s="7" t="inlineStr">
        <is>
          <t>完成</t>
        </is>
      </c>
      <c r="I13" s="9" t="n"/>
      <c r="K13" s="29" t="inlineStr">
        <is>
          <t>貸方合計</t>
        </is>
      </c>
      <c r="L13" s="12">
        <f>SUM(L11:L12)</f>
        <v/>
      </c>
    </row>
    <row r="14">
      <c r="B14" s="29" t="inlineStr">
        <is>
          <t>貸方合計</t>
        </is>
      </c>
      <c r="C14" s="12">
        <f>SUM(C11:C13)</f>
        <v/>
      </c>
      <c r="E14" s="29" t="inlineStr">
        <is>
          <t>検証</t>
        </is>
      </c>
      <c r="F14" s="20">
        <f>IF(AND(F10=1240,F13=1240),"OK","NG")</f>
        <v/>
      </c>
      <c r="H14" s="7" t="inlineStr">
        <is>
          <t>月末</t>
        </is>
      </c>
      <c r="I14" s="9" t="n"/>
      <c r="K14" s="29" t="inlineStr">
        <is>
          <t>検証</t>
        </is>
      </c>
      <c r="L14" s="20">
        <f>IF(AND(L9=6320,L13=6320),"OK","NG")</f>
        <v/>
      </c>
    </row>
    <row r="15">
      <c r="B15" s="29" t="inlineStr">
        <is>
          <t>検証</t>
        </is>
      </c>
      <c r="C15" s="20">
        <f>IF(AND(C9=2350,C14=2350),"OK","NG")</f>
        <v/>
      </c>
      <c r="H15" s="29" t="inlineStr">
        <is>
          <t>貸方合計</t>
        </is>
      </c>
      <c r="I15" s="12">
        <f>SUM(I13:I14)</f>
        <v/>
      </c>
    </row>
    <row r="16">
      <c r="H16" s="29" t="inlineStr">
        <is>
          <t>検証</t>
        </is>
      </c>
      <c r="I16" s="20">
        <f>IF(AND(I11=6220,I15=6220),"OK","NG")</f>
        <v/>
      </c>
    </row>
    <row r="22">
      <c r="B22" s="4" t="inlineStr">
        <is>
          <t>▼ マスターモデル連動検証（4ボックスの数字は繋がっているか）</t>
        </is>
      </c>
    </row>
    <row r="24">
      <c r="B24" s="5" t="inlineStr">
        <is>
          <t>連動チェック</t>
        </is>
      </c>
      <c r="C24" s="14" t="n"/>
      <c r="D24" s="14" t="n"/>
      <c r="E24" s="15" t="n"/>
      <c r="F24" s="5" t="inlineStr">
        <is>
          <t>左</t>
        </is>
      </c>
      <c r="G24" s="15" t="n"/>
      <c r="H24" s="5" t="inlineStr">
        <is>
          <t>右</t>
        </is>
      </c>
      <c r="I24" s="15" t="n"/>
      <c r="J24" s="5" t="inlineStr">
        <is>
          <t>判定</t>
        </is>
      </c>
      <c r="K24" s="14" t="n"/>
      <c r="L24" s="15" t="n"/>
    </row>
    <row r="25" ht="22" customHeight="1">
      <c r="B25" s="17" t="inlineStr">
        <is>
          <t>材料 直接材料費 → 仕掛品 直接材料</t>
        </is>
      </c>
      <c r="C25" s="14" t="n"/>
      <c r="D25" s="14" t="n"/>
      <c r="E25" s="15" t="n"/>
      <c r="F25" s="19">
        <f>C11</f>
        <v/>
      </c>
      <c r="G25" s="15" t="n"/>
      <c r="H25" s="19">
        <f>I8</f>
        <v/>
      </c>
      <c r="I25" s="15" t="n"/>
      <c r="J25" s="20">
        <f>IF(C11=I8,"連動OK","連動NG")</f>
        <v/>
      </c>
      <c r="K25" s="14" t="n"/>
      <c r="L25" s="15" t="n"/>
    </row>
    <row r="26" ht="22" customHeight="1">
      <c r="B26" s="17" t="inlineStr">
        <is>
          <t>材料 間接材料費 → 製造間接費 間接材料費</t>
        </is>
      </c>
      <c r="C26" s="14" t="n"/>
      <c r="D26" s="14" t="n"/>
      <c r="E26" s="15" t="n"/>
      <c r="F26" s="19">
        <f>C12</f>
        <v/>
      </c>
      <c r="G26" s="15" t="n"/>
      <c r="H26" s="19">
        <f>F7</f>
        <v/>
      </c>
      <c r="I26" s="15" t="n"/>
      <c r="J26" s="20">
        <f>IF(C12=F7,"連動OK","連動NG")</f>
        <v/>
      </c>
      <c r="K26" s="14" t="n"/>
      <c r="L26" s="15" t="n"/>
    </row>
    <row r="27" ht="22" customHeight="1">
      <c r="B27" s="17" t="inlineStr">
        <is>
          <t>製造間接費 仕掛品へ配賦 → 仕掛品 製造間接費</t>
        </is>
      </c>
      <c r="C27" s="14" t="n"/>
      <c r="D27" s="14" t="n"/>
      <c r="E27" s="15" t="n"/>
      <c r="F27" s="19">
        <f>F12</f>
        <v/>
      </c>
      <c r="G27" s="15" t="n"/>
      <c r="H27" s="19">
        <f>I10</f>
        <v/>
      </c>
      <c r="I27" s="15" t="n"/>
      <c r="J27" s="20">
        <f>IF(F12=I10,"連動OK","連動NG")</f>
        <v/>
      </c>
      <c r="K27" s="14" t="n"/>
      <c r="L27" s="15" t="n"/>
    </row>
    <row r="28" ht="22" customHeight="1">
      <c r="B28" s="17" t="inlineStr">
        <is>
          <t>仕掛品 完成 → 製品 完成</t>
        </is>
      </c>
      <c r="C28" s="14" t="n"/>
      <c r="D28" s="14" t="n"/>
      <c r="E28" s="15" t="n"/>
      <c r="F28" s="19">
        <f>I13</f>
        <v/>
      </c>
      <c r="G28" s="15" t="n"/>
      <c r="H28" s="19">
        <f>L8</f>
        <v/>
      </c>
      <c r="I28" s="15" t="n"/>
      <c r="J28" s="20">
        <f>IF(I13=L8,"連動OK","連動NG")</f>
        <v/>
      </c>
      <c r="K28" s="14" t="n"/>
      <c r="L28" s="15" t="n"/>
    </row>
    <row r="31">
      <c r="B31" s="4" t="inlineStr">
        <is>
          <t>▼ What-ifチャレンジ</t>
        </is>
      </c>
    </row>
    <row r="32">
      <c r="B32" s="21" t="inlineStr">
        <is>
          <t>① 材料の仕入 2,100→2,300 に変更。材料の検証は？（NG：借方2,550になり期待2,350と合わないため。月末を190→390にすれば連動OK）</t>
        </is>
      </c>
    </row>
    <row r="33">
      <c r="B33" s="21" t="inlineStr">
        <is>
          <t>② 仕掛品 直接労務 2,800→3,000 に変更。仕掛品の借方合計はどう動く？（6,220→6,420 に変わり、完成または月末もどちらか調整が必要）</t>
        </is>
      </c>
    </row>
    <row r="34">
      <c r="B34" s="21" t="inlineStr">
        <is>
          <t>③ 製造間接費の間接経費 480→500 に変更。製造間接費検証は？（NG：借方1,260・貸方1,240で不一致）</t>
        </is>
      </c>
    </row>
  </sheetData>
  <mergeCells count="32">
    <mergeCell ref="J24:L24"/>
    <mergeCell ref="F25:G25"/>
    <mergeCell ref="J27:L27"/>
    <mergeCell ref="E5:F5"/>
    <mergeCell ref="K5:L5"/>
    <mergeCell ref="B3:O3"/>
    <mergeCell ref="B24:E24"/>
    <mergeCell ref="B22:L22"/>
    <mergeCell ref="J26:L26"/>
    <mergeCell ref="B31:L31"/>
    <mergeCell ref="J25:L25"/>
    <mergeCell ref="H25:I25"/>
    <mergeCell ref="B26:E26"/>
    <mergeCell ref="F24:G24"/>
    <mergeCell ref="B2:O2"/>
    <mergeCell ref="B25:E25"/>
    <mergeCell ref="F26:G26"/>
    <mergeCell ref="B1:O1"/>
    <mergeCell ref="B27:E27"/>
    <mergeCell ref="B34:L34"/>
    <mergeCell ref="F28:G28"/>
    <mergeCell ref="H28:I28"/>
    <mergeCell ref="F27:G27"/>
    <mergeCell ref="H27:I27"/>
    <mergeCell ref="J28:L28"/>
    <mergeCell ref="B5:C5"/>
    <mergeCell ref="H24:I24"/>
    <mergeCell ref="B33:L33"/>
    <mergeCell ref="H5:I5"/>
    <mergeCell ref="B32:L32"/>
    <mergeCell ref="B28:E28"/>
    <mergeCell ref="H26:I2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O41"/>
  <sheetViews>
    <sheetView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4" customWidth="1" min="3" max="3"/>
    <col width="3" customWidth="1" min="4" max="4"/>
    <col width="18" customWidth="1" min="5" max="5"/>
    <col width="14" customWidth="1" min="6" max="6"/>
    <col width="3" customWidth="1" min="7" max="7"/>
    <col width="18" customWidth="1" min="8" max="8"/>
    <col width="14" customWidth="1" min="9" max="9"/>
    <col width="3" customWidth="1" min="10" max="10"/>
    <col width="18" customWidth="1" min="11" max="11"/>
    <col width="14" customWidth="1" min="12" max="12"/>
    <col width="3" customWidth="1" min="13" max="13"/>
    <col width="12" customWidth="1" min="14" max="14"/>
    <col width="10" customWidth="1" min="15" max="15"/>
  </cols>
  <sheetData>
    <row r="1" ht="26" customHeight="1">
      <c r="B1" s="1" t="inlineStr">
        <is>
          <t>Day 03 マスターモデルBOX（完成見本）</t>
        </is>
      </c>
    </row>
    <row r="2">
      <c r="B2" s="2" t="inlineStr">
        <is>
          <t>ASTRA 2026年4月 ― 材料／製造間接費／仕掛品／製品 の4ボックスを連動させ、借方合計=貸方合計を検証</t>
        </is>
      </c>
    </row>
    <row r="3">
      <c r="B3" s="3" t="inlineStr">
        <is>
          <t>黄色=入力　／　薄青=合計自動計算　／　緑=検証　単位：千円</t>
        </is>
      </c>
    </row>
    <row r="5">
      <c r="B5" s="24" t="inlineStr">
        <is>
          <t>材料 勘定</t>
        </is>
      </c>
      <c r="C5" s="15" t="n"/>
      <c r="E5" s="24" t="inlineStr">
        <is>
          <t>製造間接費 勘定</t>
        </is>
      </c>
      <c r="F5" s="15" t="n"/>
      <c r="H5" s="24" t="inlineStr">
        <is>
          <t>仕掛品 勘定</t>
        </is>
      </c>
      <c r="I5" s="15" t="n"/>
      <c r="K5" s="24" t="inlineStr">
        <is>
          <t>製品 勘定</t>
        </is>
      </c>
      <c r="L5" s="15" t="n"/>
    </row>
    <row r="6">
      <c r="B6" s="25" t="inlineStr">
        <is>
          <t>借方（入口）</t>
        </is>
      </c>
      <c r="C6" s="25" t="inlineStr">
        <is>
          <t>金額</t>
        </is>
      </c>
      <c r="E6" s="26" t="inlineStr">
        <is>
          <t>借方（入口）</t>
        </is>
      </c>
      <c r="F6" s="26" t="inlineStr">
        <is>
          <t>金額</t>
        </is>
      </c>
      <c r="H6" s="27" t="inlineStr">
        <is>
          <t>借方（入口）</t>
        </is>
      </c>
      <c r="I6" s="27" t="inlineStr">
        <is>
          <t>金額</t>
        </is>
      </c>
      <c r="K6" s="28" t="inlineStr">
        <is>
          <t>借方（入口）</t>
        </is>
      </c>
      <c r="L6" s="28" t="inlineStr">
        <is>
          <t>金額</t>
        </is>
      </c>
    </row>
    <row r="7">
      <c r="B7" s="7" t="inlineStr">
        <is>
          <t>月初</t>
        </is>
      </c>
      <c r="C7" s="23" t="n">
        <v>250</v>
      </c>
      <c r="E7" s="7" t="inlineStr">
        <is>
          <t>間接材料費</t>
        </is>
      </c>
      <c r="F7" s="23" t="n">
        <v>360</v>
      </c>
      <c r="H7" s="7" t="inlineStr">
        <is>
          <t>月初</t>
        </is>
      </c>
      <c r="I7" s="23" t="n">
        <v>380</v>
      </c>
      <c r="K7" s="7" t="inlineStr">
        <is>
          <t>月初</t>
        </is>
      </c>
      <c r="L7" s="23" t="n">
        <v>520</v>
      </c>
    </row>
    <row r="8">
      <c r="B8" s="7" t="inlineStr">
        <is>
          <t>仕入</t>
        </is>
      </c>
      <c r="C8" s="23" t="n">
        <v>2100</v>
      </c>
      <c r="E8" s="7" t="inlineStr">
        <is>
          <t>間接労務費</t>
        </is>
      </c>
      <c r="F8" s="23" t="n">
        <v>400</v>
      </c>
      <c r="H8" s="7" t="inlineStr">
        <is>
          <t>直接材料</t>
        </is>
      </c>
      <c r="I8" s="23" t="n">
        <v>1800</v>
      </c>
      <c r="K8" s="7" t="inlineStr">
        <is>
          <t>完成</t>
        </is>
      </c>
      <c r="L8" s="23" t="n">
        <v>5800</v>
      </c>
    </row>
    <row r="9">
      <c r="B9" s="29" t="inlineStr">
        <is>
          <t>借方合計</t>
        </is>
      </c>
      <c r="C9" s="12">
        <f>SUM(C7:C8)</f>
        <v/>
      </c>
      <c r="E9" s="7" t="inlineStr">
        <is>
          <t>間接経費</t>
        </is>
      </c>
      <c r="F9" s="23" t="n">
        <v>480</v>
      </c>
      <c r="H9" s="7" t="inlineStr">
        <is>
          <t>直接労務</t>
        </is>
      </c>
      <c r="I9" s="23" t="n">
        <v>2800</v>
      </c>
      <c r="K9" s="29" t="inlineStr">
        <is>
          <t>借方合計</t>
        </is>
      </c>
      <c r="L9" s="12">
        <f>SUM(L7:L8)</f>
        <v/>
      </c>
    </row>
    <row r="10">
      <c r="B10" s="25" t="inlineStr">
        <is>
          <t>貸方（出口）</t>
        </is>
      </c>
      <c r="C10" s="25" t="inlineStr">
        <is>
          <t>金額</t>
        </is>
      </c>
      <c r="E10" s="29" t="inlineStr">
        <is>
          <t>借方合計</t>
        </is>
      </c>
      <c r="F10" s="12">
        <f>SUM(F7:F9)</f>
        <v/>
      </c>
      <c r="H10" s="7" t="inlineStr">
        <is>
          <t>製造間接費</t>
        </is>
      </c>
      <c r="I10" s="23" t="n">
        <v>1240</v>
      </c>
      <c r="K10" s="28" t="inlineStr">
        <is>
          <t>貸方（出口）</t>
        </is>
      </c>
      <c r="L10" s="28" t="inlineStr">
        <is>
          <t>金額</t>
        </is>
      </c>
    </row>
    <row r="11">
      <c r="B11" s="7" t="inlineStr">
        <is>
          <t>直接材料費</t>
        </is>
      </c>
      <c r="C11" s="23" t="n">
        <v>1800</v>
      </c>
      <c r="E11" s="26" t="inlineStr">
        <is>
          <t>貸方（出口）</t>
        </is>
      </c>
      <c r="F11" s="26" t="inlineStr">
        <is>
          <t>金額</t>
        </is>
      </c>
      <c r="H11" s="29" t="inlineStr">
        <is>
          <t>借方合計</t>
        </is>
      </c>
      <c r="I11" s="12">
        <f>SUM(I7:I10)</f>
        <v/>
      </c>
      <c r="K11" s="7" t="inlineStr">
        <is>
          <t>売上原価</t>
        </is>
      </c>
      <c r="L11" s="23" t="n">
        <v>5680</v>
      </c>
    </row>
    <row r="12">
      <c r="B12" s="7" t="inlineStr">
        <is>
          <t>間接材料費</t>
        </is>
      </c>
      <c r="C12" s="23" t="n">
        <v>360</v>
      </c>
      <c r="E12" s="7" t="inlineStr">
        <is>
          <t>仕掛品へ配賦</t>
        </is>
      </c>
      <c r="F12" s="23" t="n">
        <v>1240</v>
      </c>
      <c r="H12" s="27" t="inlineStr">
        <is>
          <t>貸方（出口）</t>
        </is>
      </c>
      <c r="I12" s="27" t="inlineStr">
        <is>
          <t>金額</t>
        </is>
      </c>
      <c r="K12" s="7" t="inlineStr">
        <is>
          <t>月末</t>
        </is>
      </c>
      <c r="L12" s="23" t="n">
        <v>640</v>
      </c>
    </row>
    <row r="13">
      <c r="B13" s="7" t="inlineStr">
        <is>
          <t>月末</t>
        </is>
      </c>
      <c r="C13" s="23" t="n">
        <v>190</v>
      </c>
      <c r="E13" s="29" t="inlineStr">
        <is>
          <t>貸方合計</t>
        </is>
      </c>
      <c r="F13" s="12">
        <f>SUM(F12:F12)</f>
        <v/>
      </c>
      <c r="H13" s="7" t="inlineStr">
        <is>
          <t>完成</t>
        </is>
      </c>
      <c r="I13" s="23" t="n">
        <v>5800</v>
      </c>
      <c r="K13" s="29" t="inlineStr">
        <is>
          <t>貸方合計</t>
        </is>
      </c>
      <c r="L13" s="12">
        <f>SUM(L11:L12)</f>
        <v/>
      </c>
    </row>
    <row r="14">
      <c r="B14" s="29" t="inlineStr">
        <is>
          <t>貸方合計</t>
        </is>
      </c>
      <c r="C14" s="12">
        <f>SUM(C11:C13)</f>
        <v/>
      </c>
      <c r="E14" s="29" t="inlineStr">
        <is>
          <t>検証</t>
        </is>
      </c>
      <c r="F14" s="20">
        <f>IF(AND(F10=1240,F13=1240),"OK","NG")</f>
        <v/>
      </c>
      <c r="H14" s="7" t="inlineStr">
        <is>
          <t>月末</t>
        </is>
      </c>
      <c r="I14" s="23" t="n">
        <v>420</v>
      </c>
      <c r="K14" s="29" t="inlineStr">
        <is>
          <t>検証</t>
        </is>
      </c>
      <c r="L14" s="20">
        <f>IF(AND(L9=6320,L13=6320),"OK","NG")</f>
        <v/>
      </c>
    </row>
    <row r="15">
      <c r="B15" s="29" t="inlineStr">
        <is>
          <t>検証</t>
        </is>
      </c>
      <c r="C15" s="20">
        <f>IF(AND(C9=2350,C14=2350),"OK","NG")</f>
        <v/>
      </c>
      <c r="H15" s="29" t="inlineStr">
        <is>
          <t>貸方合計</t>
        </is>
      </c>
      <c r="I15" s="12">
        <f>SUM(I13:I14)</f>
        <v/>
      </c>
    </row>
    <row r="16">
      <c r="H16" s="29" t="inlineStr">
        <is>
          <t>検証</t>
        </is>
      </c>
      <c r="I16" s="20">
        <f>IF(AND(I11=6220,I15=6220),"OK","NG")</f>
        <v/>
      </c>
    </row>
    <row r="22">
      <c r="B22" s="4" t="inlineStr">
        <is>
          <t>▼ マスターモデル連動検証（4ボックスの数字は繋がっているか）</t>
        </is>
      </c>
    </row>
    <row r="24">
      <c r="B24" s="5" t="inlineStr">
        <is>
          <t>連動チェック</t>
        </is>
      </c>
      <c r="C24" s="14" t="n"/>
      <c r="D24" s="14" t="n"/>
      <c r="E24" s="15" t="n"/>
      <c r="F24" s="5" t="inlineStr">
        <is>
          <t>左</t>
        </is>
      </c>
      <c r="G24" s="15" t="n"/>
      <c r="H24" s="5" t="inlineStr">
        <is>
          <t>右</t>
        </is>
      </c>
      <c r="I24" s="15" t="n"/>
      <c r="J24" s="5" t="inlineStr">
        <is>
          <t>判定</t>
        </is>
      </c>
      <c r="K24" s="14" t="n"/>
      <c r="L24" s="15" t="n"/>
    </row>
    <row r="25" ht="22" customHeight="1">
      <c r="B25" s="17" t="inlineStr">
        <is>
          <t>材料 直接材料費 → 仕掛品 直接材料</t>
        </is>
      </c>
      <c r="C25" s="14" t="n"/>
      <c r="D25" s="14" t="n"/>
      <c r="E25" s="15" t="n"/>
      <c r="F25" s="19">
        <f>C11</f>
        <v/>
      </c>
      <c r="G25" s="15" t="n"/>
      <c r="H25" s="19">
        <f>I8</f>
        <v/>
      </c>
      <c r="I25" s="15" t="n"/>
      <c r="J25" s="20">
        <f>IF(C11=I8,"連動OK","連動NG")</f>
        <v/>
      </c>
      <c r="K25" s="14" t="n"/>
      <c r="L25" s="15" t="n"/>
    </row>
    <row r="26" ht="22" customHeight="1">
      <c r="B26" s="17" t="inlineStr">
        <is>
          <t>材料 間接材料費 → 製造間接費 間接材料費</t>
        </is>
      </c>
      <c r="C26" s="14" t="n"/>
      <c r="D26" s="14" t="n"/>
      <c r="E26" s="15" t="n"/>
      <c r="F26" s="19">
        <f>C12</f>
        <v/>
      </c>
      <c r="G26" s="15" t="n"/>
      <c r="H26" s="19">
        <f>F7</f>
        <v/>
      </c>
      <c r="I26" s="15" t="n"/>
      <c r="J26" s="20">
        <f>IF(C12=F7,"連動OK","連動NG")</f>
        <v/>
      </c>
      <c r="K26" s="14" t="n"/>
      <c r="L26" s="15" t="n"/>
    </row>
    <row r="27" ht="22" customHeight="1">
      <c r="B27" s="17" t="inlineStr">
        <is>
          <t>製造間接費 仕掛品へ配賦 → 仕掛品 製造間接費</t>
        </is>
      </c>
      <c r="C27" s="14" t="n"/>
      <c r="D27" s="14" t="n"/>
      <c r="E27" s="15" t="n"/>
      <c r="F27" s="19">
        <f>F12</f>
        <v/>
      </c>
      <c r="G27" s="15" t="n"/>
      <c r="H27" s="19">
        <f>I10</f>
        <v/>
      </c>
      <c r="I27" s="15" t="n"/>
      <c r="J27" s="20">
        <f>IF(F12=I10,"連動OK","連動NG")</f>
        <v/>
      </c>
      <c r="K27" s="14" t="n"/>
      <c r="L27" s="15" t="n"/>
    </row>
    <row r="28" ht="22" customHeight="1">
      <c r="B28" s="17" t="inlineStr">
        <is>
          <t>仕掛品 完成 → 製品 完成</t>
        </is>
      </c>
      <c r="C28" s="14" t="n"/>
      <c r="D28" s="14" t="n"/>
      <c r="E28" s="15" t="n"/>
      <c r="F28" s="19">
        <f>I13</f>
        <v/>
      </c>
      <c r="G28" s="15" t="n"/>
      <c r="H28" s="19">
        <f>L8</f>
        <v/>
      </c>
      <c r="I28" s="15" t="n"/>
      <c r="J28" s="20">
        <f>IF(I13=L8,"連動OK","連動NG")</f>
        <v/>
      </c>
      <c r="K28" s="14" t="n"/>
      <c r="L28" s="15" t="n"/>
    </row>
    <row r="31">
      <c r="B31" s="4" t="inlineStr">
        <is>
          <t>▼ What-ifチャレンジ</t>
        </is>
      </c>
    </row>
    <row r="32">
      <c r="B32" s="21" t="inlineStr">
        <is>
          <t>① 材料の仕入 2,100→2,300 に変更。材料の検証は？（NG：借方2,550になり期待2,350と合わないため。月末を190→390にすれば連動OK）</t>
        </is>
      </c>
    </row>
    <row r="33">
      <c r="B33" s="21" t="inlineStr">
        <is>
          <t>② 仕掛品 直接労務 2,800→3,000 に変更。仕掛品の借方合計はどう動く？（6,220→6,420 に変わり、完成または月末もどちらか調整が必要）</t>
        </is>
      </c>
    </row>
    <row r="34">
      <c r="B34" s="21" t="inlineStr">
        <is>
          <t>③ 製造間接費の間接経費 480→500 に変更。製造間接費検証は？（NG：借方1,260・貸方1,240で不一致）</t>
        </is>
      </c>
    </row>
    <row r="36">
      <c r="B36" s="4" t="inlineStr">
        <is>
          <t>▼ ポイント解説</t>
        </is>
      </c>
    </row>
    <row r="37">
      <c r="B37" s="21" t="inlineStr">
        <is>
          <t>・材料BOX（計2,350）：借方=月初250+仕入2,100／貸方=直接材料1,800+間接材料360+月末190。</t>
        </is>
      </c>
    </row>
    <row r="38">
      <c r="B38" s="21" t="inlineStr">
        <is>
          <t>・製造間接費BOX（計1,240）：借方に3種（間接材料・間接労務・間接経費）が集まり、貸方で仕掛品へ配賦1,240。借＝貸になるのが特徴。</t>
        </is>
      </c>
    </row>
    <row r="39">
      <c r="B39" s="21" t="inlineStr">
        <is>
          <t>・仕掛品BOX（計6,220）：製造原価5,840（直接材料1,800+直接労務2,800+製造間接費1,240）に月初380を加えた額が、完成5,800と月末420に分かれる。</t>
        </is>
      </c>
    </row>
    <row r="40">
      <c r="B40" s="21" t="inlineStr">
        <is>
          <t>・製品BOX（計6,320）：月初520+完成5,800が、売上原価5,680+月末640に分かれる。</t>
        </is>
      </c>
    </row>
    <row r="41">
      <c r="B41" s="21" t="inlineStr">
        <is>
          <t>・この4ボックスは『勘定連絡』の視覚表現。Day 04〜30ではどこか1ボックスをズームアップして詳しく学ぶ。</t>
        </is>
      </c>
    </row>
  </sheetData>
  <mergeCells count="37">
    <mergeCell ref="J24:L24"/>
    <mergeCell ref="F25:G25"/>
    <mergeCell ref="J27:L27"/>
    <mergeCell ref="E5:F5"/>
    <mergeCell ref="K5:L5"/>
    <mergeCell ref="B3:O3"/>
    <mergeCell ref="B24:E24"/>
    <mergeCell ref="B22:L22"/>
    <mergeCell ref="J26:L26"/>
    <mergeCell ref="B31:L31"/>
    <mergeCell ref="J25:L25"/>
    <mergeCell ref="H25:I25"/>
    <mergeCell ref="B26:E26"/>
    <mergeCell ref="F24:G24"/>
    <mergeCell ref="B39:L39"/>
    <mergeCell ref="B2:O2"/>
    <mergeCell ref="B25:E25"/>
    <mergeCell ref="F26:G26"/>
    <mergeCell ref="B1:O1"/>
    <mergeCell ref="B27:E27"/>
    <mergeCell ref="B38:L38"/>
    <mergeCell ref="B34:L34"/>
    <mergeCell ref="B37:L37"/>
    <mergeCell ref="F28:G28"/>
    <mergeCell ref="H28:I28"/>
    <mergeCell ref="F27:G27"/>
    <mergeCell ref="B40:L40"/>
    <mergeCell ref="H27:I27"/>
    <mergeCell ref="J28:L28"/>
    <mergeCell ref="B5:C5"/>
    <mergeCell ref="H24:I24"/>
    <mergeCell ref="B33:L33"/>
    <mergeCell ref="H5:I5"/>
    <mergeCell ref="B32:L32"/>
    <mergeCell ref="B28:E28"/>
    <mergeCell ref="B41:L41"/>
    <mergeCell ref="H26:I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2026-04-23T13:47:15Z</dcterms:created>
  <dcterms:modified xmlns:dcterms="http://purl.org/dc/terms/" xmlns:xsi="http://www.w3.org/2001/XMLSchema-instance" xsi:type="dcterms:W3CDTF">2026-04-23T13:47:15Z</dcterms:modified>
</cp:coreProperties>
</file>