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比較(演習)" sheetId="1" state="visible" r:id="rId1"/>
    <sheet xmlns:r="http://schemas.openxmlformats.org/officeDocument/2006/relationships" name="PL比較(完成見本)" sheetId="2" state="visible" r:id="rId2"/>
    <sheet xmlns:r="http://schemas.openxmlformats.org/officeDocument/2006/relationships" name="仕訳-T字-BOX(演習)" sheetId="3" state="visible" r:id="rId3"/>
    <sheet xmlns:r="http://schemas.openxmlformats.org/officeDocument/2006/relationships" name="仕訳-T字-BOX(完成見本)" sheetId="4" state="visible" r:id="rId4"/>
    <sheet xmlns:r="http://schemas.openxmlformats.org/officeDocument/2006/relationships" name="マスター資料" sheetId="5" state="visible" r:id="rId5"/>
    <sheet xmlns:r="http://schemas.openxmlformats.org/officeDocument/2006/relationships" name="3BOX構造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1">
    <font>
      <name val="Calibri"/>
      <family val="2"/>
      <color theme="1"/>
      <sz val="11"/>
      <scheme val="minor"/>
    </font>
    <font>
      <name val="Yu Gothic UI"/>
      <b val="1"/>
      <color rgb="001F4E79"/>
      <sz val="14"/>
    </font>
    <font>
      <name val="Yu Gothic UI"/>
      <i val="1"/>
      <color rgb="00707070"/>
      <sz val="9"/>
    </font>
    <font>
      <name val="Yu Gothic UI"/>
      <color rgb="00707070"/>
      <sz val="9"/>
    </font>
    <font>
      <name val="Yu Gothic UI"/>
      <b val="1"/>
      <color rgb="001F4E79"/>
      <sz val="12"/>
    </font>
    <font>
      <name val="Yu Gothic UI"/>
      <b val="1"/>
      <color rgb="00FFFFFF"/>
      <sz val="11"/>
    </font>
    <font>
      <name val="Yu Gothic UI"/>
      <sz val="11"/>
    </font>
    <font>
      <name val="Yu Gothic UI"/>
      <color rgb="000000FF"/>
      <sz val="11"/>
    </font>
    <font>
      <name val="Yu Gothic UI"/>
      <b val="1"/>
      <sz val="11"/>
    </font>
    <font>
      <name val="Yu Gothic UI"/>
      <b val="1"/>
      <i val="1"/>
      <color rgb="001F4E79"/>
      <sz val="10"/>
    </font>
    <font>
      <name val="Yu Gothic UI"/>
      <b val="1"/>
      <sz val="10"/>
    </font>
    <font>
      <name val="Yu Gothic UI"/>
      <b val="1"/>
      <color rgb="001F4E79"/>
      <sz val="11"/>
    </font>
    <font>
      <name val="Yu Gothic UI"/>
      <sz val="10"/>
    </font>
    <font>
      <name val="Yu Gothic UI"/>
      <color rgb="00A0A0A0"/>
      <sz val="10"/>
    </font>
    <font>
      <name val="Yu Gothic UI"/>
      <i val="1"/>
      <color rgb="00666666"/>
      <sz val="9"/>
    </font>
    <font>
      <name val="Yu Gothic UI"/>
      <sz val="9"/>
    </font>
    <font>
      <name val="Yu Gothic UI"/>
      <b val="1"/>
      <color rgb="00FFFFFF"/>
      <sz val="12"/>
    </font>
    <font>
      <name val="Yu Gothic UI"/>
      <b val="1"/>
      <color rgb="001F4E79"/>
      <sz val="18"/>
    </font>
    <font>
      <name val="Yu Gothic UI"/>
      <color rgb="00666666"/>
      <sz val="9"/>
    </font>
    <font>
      <name val="Yu Gothic UI"/>
      <b val="1"/>
      <color rgb="00666666"/>
      <sz val="9"/>
    </font>
    <font>
      <name val="Yu Gothic UI"/>
      <b val="1"/>
      <sz val="9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EAF3FB"/>
      </patternFill>
    </fill>
    <fill>
      <patternFill patternType="solid">
        <fgColor rgb="00E2EFDA"/>
      </patternFill>
    </fill>
    <fill>
      <patternFill patternType="solid">
        <fgColor rgb="00E8F0FE"/>
      </patternFill>
    </fill>
  </fills>
  <borders count="5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thin">
        <color rgb="00D0D0D0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3" fontId="7" fillId="0" borderId="1" applyAlignment="1" pivotButton="0" quotePrefix="0" xfId="0">
      <alignment horizontal="right" vertical="center"/>
    </xf>
    <xf numFmtId="0" fontId="9" fillId="4" borderId="0" applyAlignment="1" pivotButton="0" quotePrefix="0" xfId="0">
      <alignment horizontal="left" vertical="center"/>
    </xf>
    <xf numFmtId="0" fontId="0" fillId="4" borderId="0" pivotButton="0" quotePrefix="0" xfId="0"/>
    <xf numFmtId="0" fontId="8" fillId="0" borderId="1" applyAlignment="1" pivotButton="0" quotePrefix="0" xfId="0">
      <alignment horizontal="left" vertical="center"/>
    </xf>
    <xf numFmtId="3" fontId="6" fillId="3" borderId="1" applyAlignment="1" pivotButton="0" quotePrefix="0" xfId="0">
      <alignment horizontal="right" vertical="center"/>
    </xf>
    <xf numFmtId="0" fontId="1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11" fillId="0" borderId="0" pivotButton="0" quotePrefix="0" xfId="0"/>
    <xf numFmtId="0" fontId="12" fillId="0" borderId="0" pivotButton="0" quotePrefix="0" xfId="0"/>
    <xf numFmtId="3" fontId="8" fillId="6" borderId="1" applyAlignment="1" pivotButton="0" quotePrefix="0" xfId="0">
      <alignment horizontal="right" vertical="center"/>
    </xf>
    <xf numFmtId="0" fontId="12" fillId="0" borderId="1" applyAlignment="1" pivotButton="0" quotePrefix="0" xfId="0">
      <alignment horizontal="center"/>
    </xf>
    <xf numFmtId="0" fontId="12" fillId="0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13" fillId="0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/>
    </xf>
    <xf numFmtId="0" fontId="14" fillId="0" borderId="0" pivotButton="0" quotePrefix="0" xfId="0"/>
    <xf numFmtId="0" fontId="15" fillId="0" borderId="0" pivotButton="0" quotePrefix="0" xfId="0"/>
    <xf numFmtId="0" fontId="12" fillId="0" borderId="0" applyAlignment="1" pivotButton="0" quotePrefix="0" xfId="0">
      <alignment vertical="top" wrapText="1"/>
    </xf>
    <xf numFmtId="0" fontId="16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12" fillId="0" borderId="1" applyAlignment="1" pivotButton="0" quotePrefix="0" xfId="0">
      <alignment horizontal="left" vertical="center" indent="1"/>
    </xf>
    <xf numFmtId="0" fontId="17" fillId="0" borderId="0" applyAlignment="1" pivotButton="0" quotePrefix="0" xfId="0">
      <alignment horizontal="center" vertical="center"/>
    </xf>
    <xf numFmtId="0" fontId="18" fillId="0" borderId="0" applyAlignment="1" pivotButton="0" quotePrefix="0" xfId="0">
      <alignment horizontal="center"/>
    </xf>
    <xf numFmtId="3" fontId="6" fillId="6" borderId="1" applyAlignment="1" pivotButton="0" quotePrefix="0" xfId="0">
      <alignment horizontal="right" vertical="center"/>
    </xf>
    <xf numFmtId="0" fontId="10" fillId="0" borderId="1" applyAlignment="1" pivotButton="0" quotePrefix="0" xfId="0">
      <alignment horizontal="left" vertical="center" indent="1"/>
    </xf>
    <xf numFmtId="3" fontId="8" fillId="5" borderId="1" applyAlignment="1" pivotButton="0" quotePrefix="0" xfId="0">
      <alignment horizontal="right" vertical="center"/>
    </xf>
    <xf numFmtId="0" fontId="19" fillId="0" borderId="0" pivotButton="0" quotePrefix="0" xfId="0"/>
    <xf numFmtId="0" fontId="15" fillId="0" borderId="0" applyAlignment="1" pivotButton="0" quotePrefix="0" xfId="0">
      <alignment horizontal="left" vertical="center" indent="1"/>
    </xf>
    <xf numFmtId="3" fontId="15" fillId="0" borderId="0" applyAlignment="1" pivotButton="0" quotePrefix="0" xfId="0">
      <alignment horizontal="right" vertical="center"/>
    </xf>
    <xf numFmtId="0" fontId="20" fillId="0" borderId="0" applyAlignment="1" pivotButton="0" quotePrefix="0" xfId="0">
      <alignment horizontal="left" vertical="center" indent="1"/>
    </xf>
    <xf numFmtId="3" fontId="20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38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4" customWidth="1" min="3" max="3"/>
    <col width="4" customWidth="1" min="4" max="4"/>
    <col width="32" customWidth="1" min="5" max="5"/>
    <col width="14" customWidth="1" min="6" max="6"/>
  </cols>
  <sheetData>
    <row r="1" ht="24" customHeight="1">
      <c r="B1" s="1" t="inlineStr">
        <is>
          <t>Day 01 演習：商業簿記 vs 工業簿記の損益計算書</t>
        </is>
      </c>
    </row>
    <row r="2">
      <c r="B2" s="2" t="inlineStr">
        <is>
          <t>青文字=入力値　／　黄色セル=数式を入力　／　薄青セル=計算結果　／　緑セル=検証</t>
        </is>
      </c>
    </row>
    <row r="3">
      <c r="B3" s="3" t="inlineStr">
        <is>
          <t>単位：千円</t>
        </is>
      </c>
    </row>
    <row r="5">
      <c r="B5" s="4" t="inlineStr">
        <is>
          <t>Horizon Trading（商業簿記）</t>
        </is>
      </c>
      <c r="E5" s="4" t="inlineStr">
        <is>
          <t>ASTRA Manufacturing（工業簿記）</t>
        </is>
      </c>
    </row>
    <row r="6">
      <c r="B6" s="5" t="inlineStr">
        <is>
          <t>項目</t>
        </is>
      </c>
      <c r="C6" s="5" t="inlineStr">
        <is>
          <t>金額</t>
        </is>
      </c>
      <c r="E6" s="5" t="inlineStr">
        <is>
          <t>項目</t>
        </is>
      </c>
      <c r="F6" s="5" t="inlineStr">
        <is>
          <t>金額</t>
        </is>
      </c>
    </row>
    <row r="7">
      <c r="B7" s="6" t="inlineStr">
        <is>
          <t>売上高</t>
        </is>
      </c>
      <c r="C7" s="7" t="n">
        <v>8400</v>
      </c>
      <c r="E7" s="8" t="inlineStr">
        <is>
          <t>Step 1: 当月製造費用の集計</t>
        </is>
      </c>
      <c r="F7" s="9" t="n"/>
    </row>
    <row r="8">
      <c r="B8" s="6" t="inlineStr">
        <is>
          <t>期首商品棚卸高</t>
        </is>
      </c>
      <c r="C8" s="7" t="n">
        <v>520</v>
      </c>
      <c r="E8" s="6" t="inlineStr">
        <is>
          <t>期首材料棚卸高</t>
        </is>
      </c>
      <c r="F8" s="7" t="n">
        <v>250</v>
      </c>
    </row>
    <row r="9">
      <c r="B9" s="6" t="inlineStr">
        <is>
          <t>当月商品仕入高</t>
        </is>
      </c>
      <c r="C9" s="7" t="n">
        <v>5800</v>
      </c>
      <c r="E9" s="6" t="inlineStr">
        <is>
          <t>当月材料仕入高</t>
        </is>
      </c>
      <c r="F9" s="7" t="n">
        <v>2100</v>
      </c>
    </row>
    <row r="10">
      <c r="B10" s="6" t="inlineStr">
        <is>
          <t>期末商品棚卸高</t>
        </is>
      </c>
      <c r="C10" s="7" t="n">
        <v>640</v>
      </c>
      <c r="E10" s="6" t="inlineStr">
        <is>
          <t>期末材料棚卸高</t>
        </is>
      </c>
      <c r="F10" s="7" t="n">
        <v>190</v>
      </c>
    </row>
    <row r="11">
      <c r="B11" s="10" t="inlineStr">
        <is>
          <t>売上原価</t>
        </is>
      </c>
      <c r="C11" s="11" t="n"/>
      <c r="E11" s="10" t="inlineStr">
        <is>
          <t>材料費</t>
        </is>
      </c>
      <c r="F11" s="11" t="n"/>
    </row>
    <row r="12">
      <c r="B12" s="10" t="inlineStr">
        <is>
          <t>売上総利益</t>
        </is>
      </c>
      <c r="C12" s="11" t="n"/>
      <c r="E12" s="6" t="inlineStr">
        <is>
          <t>直接労務費</t>
        </is>
      </c>
      <c r="F12" s="7" t="n">
        <v>2800</v>
      </c>
    </row>
    <row r="13">
      <c r="B13" s="6" t="inlineStr">
        <is>
          <t>販売費及び一般管理費</t>
        </is>
      </c>
      <c r="C13" s="7" t="n">
        <v>1050</v>
      </c>
      <c r="E13" s="6" t="inlineStr">
        <is>
          <t>製造間接費</t>
        </is>
      </c>
      <c r="F13" s="7" t="n">
        <v>880</v>
      </c>
    </row>
    <row r="14">
      <c r="B14" s="10" t="inlineStr">
        <is>
          <t>営業利益</t>
        </is>
      </c>
      <c r="C14" s="11" t="n"/>
      <c r="E14" s="10" t="inlineStr">
        <is>
          <t>当月製造費用</t>
        </is>
      </c>
      <c r="F14" s="11" t="n"/>
    </row>
    <row r="15">
      <c r="E15" s="8" t="inlineStr">
        <is>
          <t>Step 2: 当月完成品原価（仕掛品ボックス）</t>
        </is>
      </c>
      <c r="F15" s="9" t="n"/>
    </row>
    <row r="16">
      <c r="E16" s="6" t="inlineStr">
        <is>
          <t>期首仕掛品棚卸高</t>
        </is>
      </c>
      <c r="F16" s="7" t="n">
        <v>380</v>
      </c>
    </row>
    <row r="17">
      <c r="E17" s="6" t="inlineStr">
        <is>
          <t>当月製造費用（上記より）</t>
        </is>
      </c>
      <c r="F17" s="11" t="n"/>
    </row>
    <row r="18">
      <c r="E18" s="6" t="inlineStr">
        <is>
          <t>期末仕掛品棚卸高</t>
        </is>
      </c>
      <c r="F18" s="7" t="n">
        <v>420</v>
      </c>
    </row>
    <row r="19">
      <c r="E19" s="10" t="inlineStr">
        <is>
          <t>当月完成品原価</t>
        </is>
      </c>
      <c r="F19" s="11" t="n"/>
    </row>
    <row r="20">
      <c r="E20" s="8" t="inlineStr">
        <is>
          <t>Step 3: 売上原価（製品ボックス）</t>
        </is>
      </c>
      <c r="F20" s="9" t="n"/>
    </row>
    <row r="21">
      <c r="E21" s="6" t="inlineStr">
        <is>
          <t>期首製品棚卸高</t>
        </is>
      </c>
      <c r="F21" s="7" t="n">
        <v>520</v>
      </c>
    </row>
    <row r="22">
      <c r="E22" s="6" t="inlineStr">
        <is>
          <t>当月完成品原価（上記より）</t>
        </is>
      </c>
      <c r="F22" s="11" t="n"/>
    </row>
    <row r="23">
      <c r="E23" s="6" t="inlineStr">
        <is>
          <t>期末製品棚卸高</t>
        </is>
      </c>
      <c r="F23" s="7" t="n">
        <v>640</v>
      </c>
    </row>
    <row r="24">
      <c r="E24" s="10" t="inlineStr">
        <is>
          <t>売上原価</t>
        </is>
      </c>
      <c r="F24" s="11" t="n"/>
    </row>
    <row r="25">
      <c r="E25" s="8" t="inlineStr">
        <is>
          <t>最終 損益計算書</t>
        </is>
      </c>
      <c r="F25" s="9" t="n"/>
    </row>
    <row r="26">
      <c r="E26" s="6" t="inlineStr">
        <is>
          <t>売上高</t>
        </is>
      </c>
      <c r="F26" s="7" t="n">
        <v>8400</v>
      </c>
    </row>
    <row r="27">
      <c r="E27" s="6" t="inlineStr">
        <is>
          <t>売上原価（上記より）</t>
        </is>
      </c>
      <c r="F27" s="11" t="n"/>
    </row>
    <row r="28">
      <c r="E28" s="10" t="inlineStr">
        <is>
          <t>売上総利益</t>
        </is>
      </c>
      <c r="F28" s="11" t="n"/>
    </row>
    <row r="29">
      <c r="E29" s="6" t="inlineStr">
        <is>
          <t>販売費及び一般管理費</t>
        </is>
      </c>
      <c r="F29" s="7" t="n">
        <v>1050</v>
      </c>
    </row>
    <row r="30">
      <c r="E30" s="10" t="inlineStr">
        <is>
          <t>営業利益</t>
        </is>
      </c>
      <c r="F30" s="11" t="n"/>
    </row>
    <row r="32">
      <c r="B32" s="12" t="inlineStr">
        <is>
          <t>検証：両社の営業利益が一致すること</t>
        </is>
      </c>
      <c r="F32" s="13">
        <f>IF(AND(ISNUMBER(C14),ISNUMBER(F30)),IF(C14=F30,"OK","NG"),"")</f>
        <v/>
      </c>
    </row>
    <row r="35">
      <c r="B35" s="14" t="inlineStr">
        <is>
          <t>▼What-ifチャレンジ（数字を変えて挙動を見る）</t>
        </is>
      </c>
    </row>
    <row r="36">
      <c r="B36" s="15" t="inlineStr">
        <is>
          <t>①期末仕掛品を 420→620 に増やしてみる。売上原価と営業利益はどう動く？</t>
        </is>
      </c>
    </row>
    <row r="37">
      <c r="B37" s="15" t="inlineStr">
        <is>
          <t>②直接労務費を 2,800→3,100 に増やしてみる。どこまで影響する？</t>
        </is>
      </c>
    </row>
    <row r="38">
      <c r="B38" s="15" t="inlineStr">
        <is>
          <t>③期首製品を 520→0 にしてみる。B/Sに残る棚卸資産はどうなる？</t>
        </is>
      </c>
    </row>
  </sheetData>
  <mergeCells count="9">
    <mergeCell ref="B38:F38"/>
    <mergeCell ref="B2:F2"/>
    <mergeCell ref="B5:C5"/>
    <mergeCell ref="B3:F3"/>
    <mergeCell ref="B37:F37"/>
    <mergeCell ref="E5:F5"/>
    <mergeCell ref="B1:F1"/>
    <mergeCell ref="B36:F36"/>
    <mergeCell ref="B32:E3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F46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4" customWidth="1" min="3" max="3"/>
    <col width="4" customWidth="1" min="4" max="4"/>
    <col width="32" customWidth="1" min="5" max="5"/>
    <col width="14" customWidth="1" min="6" max="6"/>
  </cols>
  <sheetData>
    <row r="1" ht="24" customHeight="1">
      <c r="B1" s="1" t="inlineStr">
        <is>
          <t>Day 01 完成見本：商業簿記 vs 工業簿記の損益計算書</t>
        </is>
      </c>
    </row>
    <row r="2">
      <c r="B2" s="2" t="inlineStr">
        <is>
          <t>青文字=入力値　／　黄色セル=数式を入力　／　薄青セル=計算結果　／　緑セル=検証</t>
        </is>
      </c>
    </row>
    <row r="3">
      <c r="B3" s="3" t="inlineStr">
        <is>
          <t>単位：千円</t>
        </is>
      </c>
    </row>
    <row r="5">
      <c r="B5" s="4" t="inlineStr">
        <is>
          <t>Horizon Trading（商業簿記）</t>
        </is>
      </c>
      <c r="E5" s="4" t="inlineStr">
        <is>
          <t>ASTRA Manufacturing（工業簿記）</t>
        </is>
      </c>
    </row>
    <row r="6">
      <c r="B6" s="5" t="inlineStr">
        <is>
          <t>項目</t>
        </is>
      </c>
      <c r="C6" s="5" t="inlineStr">
        <is>
          <t>金額</t>
        </is>
      </c>
      <c r="E6" s="5" t="inlineStr">
        <is>
          <t>項目</t>
        </is>
      </c>
      <c r="F6" s="5" t="inlineStr">
        <is>
          <t>金額</t>
        </is>
      </c>
    </row>
    <row r="7">
      <c r="B7" s="6" t="inlineStr">
        <is>
          <t>売上高</t>
        </is>
      </c>
      <c r="C7" s="7" t="n">
        <v>8400</v>
      </c>
      <c r="E7" s="8" t="inlineStr">
        <is>
          <t>Step 1: 当月製造費用の集計</t>
        </is>
      </c>
      <c r="F7" s="9" t="n"/>
    </row>
    <row r="8">
      <c r="B8" s="6" t="inlineStr">
        <is>
          <t>期首商品棚卸高</t>
        </is>
      </c>
      <c r="C8" s="7" t="n">
        <v>520</v>
      </c>
      <c r="E8" s="6" t="inlineStr">
        <is>
          <t>期首材料棚卸高</t>
        </is>
      </c>
      <c r="F8" s="7" t="n">
        <v>250</v>
      </c>
    </row>
    <row r="9">
      <c r="B9" s="6" t="inlineStr">
        <is>
          <t>当月商品仕入高</t>
        </is>
      </c>
      <c r="C9" s="7" t="n">
        <v>5800</v>
      </c>
      <c r="E9" s="6" t="inlineStr">
        <is>
          <t>当月材料仕入高</t>
        </is>
      </c>
      <c r="F9" s="7" t="n">
        <v>2100</v>
      </c>
    </row>
    <row r="10">
      <c r="B10" s="6" t="inlineStr">
        <is>
          <t>期末商品棚卸高</t>
        </is>
      </c>
      <c r="C10" s="7" t="n">
        <v>640</v>
      </c>
      <c r="E10" s="6" t="inlineStr">
        <is>
          <t>期末材料棚卸高</t>
        </is>
      </c>
      <c r="F10" s="7" t="n">
        <v>190</v>
      </c>
    </row>
    <row r="11">
      <c r="B11" s="10" t="inlineStr">
        <is>
          <t>売上原価</t>
        </is>
      </c>
      <c r="C11" s="16">
        <f>C8+C9-C10</f>
        <v/>
      </c>
      <c r="E11" s="10" t="inlineStr">
        <is>
          <t>材料費</t>
        </is>
      </c>
      <c r="F11" s="16">
        <f>F8+F9-F10</f>
        <v/>
      </c>
    </row>
    <row r="12">
      <c r="B12" s="10" t="inlineStr">
        <is>
          <t>売上総利益</t>
        </is>
      </c>
      <c r="C12" s="16">
        <f>C7-C11</f>
        <v/>
      </c>
      <c r="E12" s="6" t="inlineStr">
        <is>
          <t>直接労務費</t>
        </is>
      </c>
      <c r="F12" s="7" t="n">
        <v>2800</v>
      </c>
    </row>
    <row r="13">
      <c r="B13" s="6" t="inlineStr">
        <is>
          <t>販売費及び一般管理費</t>
        </is>
      </c>
      <c r="C13" s="7" t="n">
        <v>1050</v>
      </c>
      <c r="E13" s="6" t="inlineStr">
        <is>
          <t>製造間接費</t>
        </is>
      </c>
      <c r="F13" s="7" t="n">
        <v>880</v>
      </c>
    </row>
    <row r="14">
      <c r="B14" s="10" t="inlineStr">
        <is>
          <t>営業利益</t>
        </is>
      </c>
      <c r="C14" s="16">
        <f>C12-C13</f>
        <v/>
      </c>
      <c r="E14" s="10" t="inlineStr">
        <is>
          <t>当月製造費用</t>
        </is>
      </c>
      <c r="F14" s="16">
        <f>F11+F12+F13</f>
        <v/>
      </c>
    </row>
    <row r="15">
      <c r="E15" s="8" t="inlineStr">
        <is>
          <t>Step 2: 当月完成品原価（仕掛品ボックス）</t>
        </is>
      </c>
      <c r="F15" s="9" t="n"/>
    </row>
    <row r="16">
      <c r="E16" s="6" t="inlineStr">
        <is>
          <t>期首仕掛品棚卸高</t>
        </is>
      </c>
      <c r="F16" s="7" t="n">
        <v>380</v>
      </c>
    </row>
    <row r="17">
      <c r="E17" s="6" t="inlineStr">
        <is>
          <t>当月製造費用（上記より）</t>
        </is>
      </c>
      <c r="F17" s="16">
        <f>F14</f>
        <v/>
      </c>
    </row>
    <row r="18">
      <c r="E18" s="6" t="inlineStr">
        <is>
          <t>期末仕掛品棚卸高</t>
        </is>
      </c>
      <c r="F18" s="7" t="n">
        <v>420</v>
      </c>
    </row>
    <row r="19">
      <c r="E19" s="10" t="inlineStr">
        <is>
          <t>当月完成品原価</t>
        </is>
      </c>
      <c r="F19" s="16">
        <f>F16+F17-F18</f>
        <v/>
      </c>
    </row>
    <row r="20">
      <c r="E20" s="8" t="inlineStr">
        <is>
          <t>Step 3: 売上原価（製品ボックス）</t>
        </is>
      </c>
      <c r="F20" s="9" t="n"/>
    </row>
    <row r="21">
      <c r="E21" s="6" t="inlineStr">
        <is>
          <t>期首製品棚卸高</t>
        </is>
      </c>
      <c r="F21" s="7" t="n">
        <v>520</v>
      </c>
    </row>
    <row r="22">
      <c r="E22" s="6" t="inlineStr">
        <is>
          <t>当月完成品原価（上記より）</t>
        </is>
      </c>
      <c r="F22" s="16">
        <f>F19</f>
        <v/>
      </c>
    </row>
    <row r="23">
      <c r="E23" s="6" t="inlineStr">
        <is>
          <t>期末製品棚卸高</t>
        </is>
      </c>
      <c r="F23" s="7" t="n">
        <v>640</v>
      </c>
    </row>
    <row r="24">
      <c r="E24" s="10" t="inlineStr">
        <is>
          <t>売上原価</t>
        </is>
      </c>
      <c r="F24" s="16">
        <f>F21+F22-F23</f>
        <v/>
      </c>
    </row>
    <row r="25">
      <c r="E25" s="8" t="inlineStr">
        <is>
          <t>最終 損益計算書</t>
        </is>
      </c>
      <c r="F25" s="9" t="n"/>
    </row>
    <row r="26">
      <c r="E26" s="6" t="inlineStr">
        <is>
          <t>売上高</t>
        </is>
      </c>
      <c r="F26" s="7" t="n">
        <v>8400</v>
      </c>
    </row>
    <row r="27">
      <c r="E27" s="6" t="inlineStr">
        <is>
          <t>売上原価（上記より）</t>
        </is>
      </c>
      <c r="F27" s="16">
        <f>F24</f>
        <v/>
      </c>
    </row>
    <row r="28">
      <c r="E28" s="10" t="inlineStr">
        <is>
          <t>売上総利益</t>
        </is>
      </c>
      <c r="F28" s="16">
        <f>F26-F27</f>
        <v/>
      </c>
    </row>
    <row r="29">
      <c r="E29" s="6" t="inlineStr">
        <is>
          <t>販売費及び一般管理費</t>
        </is>
      </c>
      <c r="F29" s="7" t="n">
        <v>1050</v>
      </c>
    </row>
    <row r="30">
      <c r="E30" s="10" t="inlineStr">
        <is>
          <t>営業利益</t>
        </is>
      </c>
      <c r="F30" s="16">
        <f>F28-F29</f>
        <v/>
      </c>
    </row>
    <row r="32">
      <c r="B32" s="12" t="inlineStr">
        <is>
          <t>検証：両社の営業利益が一致すること</t>
        </is>
      </c>
      <c r="F32" s="13">
        <f>IF(C14=F30,"OK","NG")</f>
        <v/>
      </c>
    </row>
    <row r="35">
      <c r="B35" s="14" t="inlineStr">
        <is>
          <t>▼ポイント</t>
        </is>
      </c>
    </row>
    <row r="36">
      <c r="B36" s="15" t="inlineStr">
        <is>
          <t>・両社とも売上8,400・営業利益1,670と「結果」は同じ。ただし売上原価の「内訳の見え方」が全く違う。</t>
        </is>
      </c>
    </row>
    <row r="37">
      <c r="B37" s="15" t="inlineStr">
        <is>
          <t>・商業簿記: 売上原価 = 期首商品520 + 仕入5,800 − 期末商品640 = 5,680（1ステップで完結）</t>
        </is>
      </c>
    </row>
    <row r="38">
      <c r="B38" s="15" t="inlineStr">
        <is>
          <t>・工業簿記: 売上原価5,680 = 期首製品520 + 当月完成品5,800 − 期末製品640。その前に「当月完成品5,800 = 期首仕掛品380 + 当月製造費用5,840 − 期末仕掛品420」の計算が必要。</t>
        </is>
      </c>
    </row>
    <row r="39">
      <c r="B39" s="15" t="inlineStr">
        <is>
          <t>・当月製造費用5,840 = 材料費2,160 + 直接労務費2,800 + 製造間接費880。さらに材料費2,160 = 期首材料250 + 仕入2,100 − 期末材料190。</t>
        </is>
      </c>
    </row>
    <row r="40">
      <c r="B40" s="15" t="inlineStr">
        <is>
          <t>・つまり工業簿記では、材料→仕掛品→製品→売上原価 の3つのボックスを順番に計算する。</t>
        </is>
      </c>
    </row>
    <row r="43">
      <c r="B43" s="14" t="inlineStr">
        <is>
          <t>▼What-ifチャレンジ（数字を変えて挙動を見る）</t>
        </is>
      </c>
    </row>
    <row r="44">
      <c r="B44" s="15" t="inlineStr">
        <is>
          <t>①期末仕掛品を 420→620 に増やしてみる。売上原価と営業利益はどう動く？</t>
        </is>
      </c>
    </row>
    <row r="45">
      <c r="B45" s="15" t="inlineStr">
        <is>
          <t>②直接労務費を 2,800→3,100 に増やしてみる。どこまで影響する？</t>
        </is>
      </c>
    </row>
    <row r="46">
      <c r="B46" s="15" t="inlineStr">
        <is>
          <t>③期首製品を 520→0 にしてみる。B/Sに残る棚卸資産はどうなる？</t>
        </is>
      </c>
    </row>
  </sheetData>
  <mergeCells count="14">
    <mergeCell ref="B44:F44"/>
    <mergeCell ref="B39:F39"/>
    <mergeCell ref="B38:F38"/>
    <mergeCell ref="B2:F2"/>
    <mergeCell ref="B5:C5"/>
    <mergeCell ref="B3:F3"/>
    <mergeCell ref="B37:F37"/>
    <mergeCell ref="E5:F5"/>
    <mergeCell ref="B45:F45"/>
    <mergeCell ref="B46:F46"/>
    <mergeCell ref="B1:F1"/>
    <mergeCell ref="B36:F36"/>
    <mergeCell ref="B40:F40"/>
    <mergeCell ref="B32:E3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G29"/>
  <sheetViews>
    <sheetView workbookViewId="0">
      <selection activeCell="A1" sqref="A1"/>
    </sheetView>
  </sheetViews>
  <sheetFormatPr baseColWidth="8" defaultRowHeight="15"/>
  <cols>
    <col width="3" customWidth="1" min="1" max="1"/>
    <col width="4" customWidth="1" min="2" max="2"/>
    <col width="34" customWidth="1" min="3" max="3"/>
    <col width="14" customWidth="1" min="4" max="4"/>
    <col width="11" customWidth="1" min="5" max="5"/>
    <col width="14" customWidth="1" min="6" max="6"/>
    <col width="11" customWidth="1" min="7" max="7"/>
  </cols>
  <sheetData>
    <row r="1" ht="24" customHeight="1">
      <c r="B1" s="1" t="inlineStr">
        <is>
          <t>Day 01 仕訳→T字勘定→3ボックス（演習）</t>
        </is>
      </c>
    </row>
    <row r="2">
      <c r="B2" s="2" t="inlineStr">
        <is>
          <t>取引を仕訳で入力→SUMIFで勘定ごとに自動集計→月末残高が3ボックスの数字と一致するか検証</t>
        </is>
      </c>
    </row>
    <row r="3">
      <c r="B3" s="3" t="inlineStr">
        <is>
          <t>青文字=入力値／黄色=数式を入力／薄青=自動計算／緑=検証　　単位：千円</t>
        </is>
      </c>
    </row>
    <row r="5">
      <c r="B5" s="4" t="inlineStr">
        <is>
          <t>① 当月の仕訳を入力しましょう（ASTRA Manufacturing 2026年4月）</t>
        </is>
      </c>
    </row>
    <row r="6">
      <c r="B6" s="5" t="inlineStr">
        <is>
          <t>No</t>
        </is>
      </c>
      <c r="C6" s="5" t="inlineStr">
        <is>
          <t>摘要</t>
        </is>
      </c>
      <c r="D6" s="5" t="inlineStr">
        <is>
          <t>借方科目</t>
        </is>
      </c>
      <c r="E6" s="5" t="inlineStr">
        <is>
          <t>借方金額</t>
        </is>
      </c>
      <c r="F6" s="5" t="inlineStr">
        <is>
          <t>貸方科目</t>
        </is>
      </c>
      <c r="G6" s="5" t="inlineStr">
        <is>
          <t>貸方金額</t>
        </is>
      </c>
    </row>
    <row r="7">
      <c r="B7" s="17" t="n">
        <v>1</v>
      </c>
      <c r="C7" s="18" t="inlineStr">
        <is>
          <t>① 材料を掛けで仕入れた</t>
        </is>
      </c>
      <c r="D7" s="19" t="n"/>
      <c r="E7" s="11" t="n"/>
      <c r="F7" s="19" t="n"/>
      <c r="G7" s="11" t="n"/>
    </row>
    <row r="8">
      <c r="B8" s="17" t="n">
        <v>2</v>
      </c>
      <c r="C8" s="18" t="inlineStr">
        <is>
          <t>② 材料を消費した（仕掛品へ振替）</t>
        </is>
      </c>
      <c r="D8" s="19" t="n"/>
      <c r="E8" s="11" t="n"/>
      <c r="F8" s="19" t="n"/>
      <c r="G8" s="11" t="n"/>
    </row>
    <row r="9">
      <c r="B9" s="17" t="n">
        <v>3</v>
      </c>
      <c r="C9" s="18" t="inlineStr">
        <is>
          <t>③ 加工費（労務費＋間接費）を投入した</t>
        </is>
      </c>
      <c r="D9" s="19" t="n"/>
      <c r="E9" s="11" t="n"/>
      <c r="F9" s="19" t="n"/>
      <c r="G9" s="11" t="n"/>
    </row>
    <row r="10">
      <c r="B10" s="17" t="n">
        <v>4</v>
      </c>
      <c r="C10" s="18" t="inlineStr">
        <is>
          <t>④ 完成品を仕掛品勘定から製品勘定へ振替</t>
        </is>
      </c>
      <c r="D10" s="19" t="n"/>
      <c r="E10" s="11" t="n"/>
      <c r="F10" s="19" t="n"/>
      <c r="G10" s="11" t="n"/>
    </row>
    <row r="11">
      <c r="B11" s="17" t="n">
        <v>5</v>
      </c>
      <c r="C11" s="18" t="inlineStr">
        <is>
          <t>⑤ 製品を掛けで販売（売上計上）</t>
        </is>
      </c>
      <c r="D11" s="19" t="n"/>
      <c r="E11" s="11" t="n"/>
      <c r="F11" s="19" t="n"/>
      <c r="G11" s="11" t="n"/>
    </row>
    <row r="12">
      <c r="B12" s="17" t="n">
        <v>6</v>
      </c>
      <c r="C12" s="18" t="inlineStr">
        <is>
          <t>⑥ 売れた製品の原価を売上原価へ振替</t>
        </is>
      </c>
      <c r="D12" s="19" t="n"/>
      <c r="E12" s="11" t="n"/>
      <c r="F12" s="19" t="n"/>
      <c r="G12" s="11" t="n"/>
    </row>
    <row r="15">
      <c r="B15" s="4" t="inlineStr">
        <is>
          <t>② T字勘定の自動集計（仕訳からSUMIFで拾う）</t>
        </is>
      </c>
    </row>
    <row r="17">
      <c r="B17" s="5" t="inlineStr">
        <is>
          <t>勘定</t>
        </is>
      </c>
      <c r="C17" s="5" t="inlineStr">
        <is>
          <t>月初残高</t>
        </is>
      </c>
      <c r="D17" s="5" t="inlineStr">
        <is>
          <t>借方合計(=入)</t>
        </is>
      </c>
      <c r="E17" s="5" t="inlineStr">
        <is>
          <t>貸方合計(=出)</t>
        </is>
      </c>
      <c r="F17" s="5" t="inlineStr">
        <is>
          <t>月末残高</t>
        </is>
      </c>
      <c r="G17" s="5" t="inlineStr">
        <is>
          <t>検証</t>
        </is>
      </c>
    </row>
    <row r="18">
      <c r="B18" s="20" t="inlineStr">
        <is>
          <t>材料</t>
        </is>
      </c>
      <c r="C18" s="7" t="n">
        <v>250</v>
      </c>
      <c r="D18" s="16">
        <f>SUMIF($D$7:$D$12,"材料",$E$7:$E$12)</f>
        <v/>
      </c>
      <c r="E18" s="16">
        <f>SUMIF($F$7:$F$12,"材料",$G$7:$G$12)</f>
        <v/>
      </c>
      <c r="F18" s="16">
        <f>C18+D18-E18</f>
        <v/>
      </c>
      <c r="G18" s="13">
        <f>IF(F18=190,"OK","NG")</f>
        <v/>
      </c>
    </row>
    <row r="19">
      <c r="B19" s="20" t="inlineStr">
        <is>
          <t>仕掛品</t>
        </is>
      </c>
      <c r="C19" s="7" t="n">
        <v>380</v>
      </c>
      <c r="D19" s="16">
        <f>SUMIF($D$7:$D$12,"仕掛品",$E$7:$E$12)</f>
        <v/>
      </c>
      <c r="E19" s="16">
        <f>SUMIF($F$7:$F$12,"仕掛品",$G$7:$G$12)</f>
        <v/>
      </c>
      <c r="F19" s="16">
        <f>C19+D19-E19</f>
        <v/>
      </c>
      <c r="G19" s="13">
        <f>IF(F19=420,"OK","NG")</f>
        <v/>
      </c>
    </row>
    <row r="20">
      <c r="B20" s="20" t="inlineStr">
        <is>
          <t>製品</t>
        </is>
      </c>
      <c r="C20" s="7" t="n">
        <v>520</v>
      </c>
      <c r="D20" s="16">
        <f>SUMIF($D$7:$D$12,"製品",$E$7:$E$12)</f>
        <v/>
      </c>
      <c r="E20" s="16">
        <f>SUMIF($F$7:$F$12,"製品",$G$7:$G$12)</f>
        <v/>
      </c>
      <c r="F20" s="16">
        <f>C20+D20-E20</f>
        <v/>
      </c>
      <c r="G20" s="13">
        <f>IF(F20=640,"OK","NG")</f>
        <v/>
      </c>
    </row>
    <row r="21">
      <c r="B21" s="20" t="inlineStr">
        <is>
          <t>買掛金</t>
        </is>
      </c>
      <c r="C21" s="21" t="inlineStr">
        <is>
          <t>―</t>
        </is>
      </c>
      <c r="D21" s="16">
        <f>SUMIF($D$7:$D$12,"買掛金",$E$7:$E$12)</f>
        <v/>
      </c>
      <c r="E21" s="16">
        <f>SUMIF($F$7:$F$12,"買掛金",$G$7:$G$12)</f>
        <v/>
      </c>
      <c r="F21" s="21" t="inlineStr">
        <is>
          <t>―</t>
        </is>
      </c>
      <c r="G21" s="21" t="inlineStr">
        <is>
          <t>―</t>
        </is>
      </c>
    </row>
    <row r="22">
      <c r="B22" s="20" t="inlineStr">
        <is>
          <t>売上</t>
        </is>
      </c>
      <c r="C22" s="21" t="inlineStr">
        <is>
          <t>―</t>
        </is>
      </c>
      <c r="D22" s="16">
        <f>SUMIF($D$7:$D$12,"売上",$E$7:$E$12)</f>
        <v/>
      </c>
      <c r="E22" s="16">
        <f>SUMIF($F$7:$F$12,"売上",$G$7:$G$12)</f>
        <v/>
      </c>
      <c r="F22" s="21" t="inlineStr">
        <is>
          <t>―</t>
        </is>
      </c>
      <c r="G22" s="21" t="inlineStr">
        <is>
          <t>―</t>
        </is>
      </c>
    </row>
    <row r="23">
      <c r="B23" s="20" t="inlineStr">
        <is>
          <t>売上原価</t>
        </is>
      </c>
      <c r="C23" s="21" t="inlineStr">
        <is>
          <t>―</t>
        </is>
      </c>
      <c r="D23" s="16">
        <f>SUMIF($D$7:$D$12,"売上原価",$E$7:$E$12)</f>
        <v/>
      </c>
      <c r="E23" s="16">
        <f>SUMIF($F$7:$F$12,"売上原価",$G$7:$G$12)</f>
        <v/>
      </c>
      <c r="F23" s="21" t="inlineStr">
        <is>
          <t>―</t>
        </is>
      </c>
      <c r="G23" s="21" t="inlineStr">
        <is>
          <t>―</t>
        </is>
      </c>
    </row>
    <row r="26">
      <c r="B26" s="4" t="inlineStr">
        <is>
          <t>③ 3ボックスの月末残高と一致すること（検証）</t>
        </is>
      </c>
    </row>
    <row r="27">
      <c r="B27" s="15" t="inlineStr">
        <is>
          <t>・材料：月末残高は 190 千円（=250+2,100-2,160）</t>
        </is>
      </c>
    </row>
    <row r="28">
      <c r="B28" s="15" t="inlineStr">
        <is>
          <t>・仕掛品：月末残高は 420 千円（=380+(2,160+3,680)-5,800）</t>
        </is>
      </c>
    </row>
    <row r="29">
      <c r="B29" s="15" t="inlineStr">
        <is>
          <t>・製品：月末残高は 640 千円（=520+5,800-5,680）</t>
        </is>
      </c>
    </row>
  </sheetData>
  <mergeCells count="9">
    <mergeCell ref="B3:G3"/>
    <mergeCell ref="B2:G2"/>
    <mergeCell ref="B28:G28"/>
    <mergeCell ref="B5:G5"/>
    <mergeCell ref="B27:G27"/>
    <mergeCell ref="B1:G1"/>
    <mergeCell ref="B26:G26"/>
    <mergeCell ref="B29:G29"/>
    <mergeCell ref="B15:G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G36"/>
  <sheetViews>
    <sheetView workbookViewId="0">
      <selection activeCell="A1" sqref="A1"/>
    </sheetView>
  </sheetViews>
  <sheetFormatPr baseColWidth="8" defaultRowHeight="15"/>
  <cols>
    <col width="3" customWidth="1" min="1" max="1"/>
    <col width="4" customWidth="1" min="2" max="2"/>
    <col width="34" customWidth="1" min="3" max="3"/>
    <col width="14" customWidth="1" min="4" max="4"/>
    <col width="11" customWidth="1" min="5" max="5"/>
    <col width="14" customWidth="1" min="6" max="6"/>
    <col width="11" customWidth="1" min="7" max="7"/>
  </cols>
  <sheetData>
    <row r="1" ht="24" customHeight="1">
      <c r="B1" s="1" t="inlineStr">
        <is>
          <t>Day 01 仕訳→T字勘定→3ボックス（完成見本）</t>
        </is>
      </c>
    </row>
    <row r="2">
      <c r="B2" s="2" t="inlineStr">
        <is>
          <t>取引を仕訳で入力→SUMIFで勘定ごとに自動集計→月末残高が3ボックスの数字と一致するか検証</t>
        </is>
      </c>
    </row>
    <row r="3">
      <c r="B3" s="3" t="inlineStr">
        <is>
          <t>青文字=入力値／黄色=数式を入力／薄青=自動計算／緑=検証　　単位：千円</t>
        </is>
      </c>
    </row>
    <row r="5">
      <c r="B5" s="4" t="inlineStr">
        <is>
          <t>① 当月の仕訳を入力しましょう（ASTRA Manufacturing 2026年4月）</t>
        </is>
      </c>
    </row>
    <row r="6">
      <c r="B6" s="5" t="inlineStr">
        <is>
          <t>No</t>
        </is>
      </c>
      <c r="C6" s="5" t="inlineStr">
        <is>
          <t>摘要</t>
        </is>
      </c>
      <c r="D6" s="5" t="inlineStr">
        <is>
          <t>借方科目</t>
        </is>
      </c>
      <c r="E6" s="5" t="inlineStr">
        <is>
          <t>借方金額</t>
        </is>
      </c>
      <c r="F6" s="5" t="inlineStr">
        <is>
          <t>貸方科目</t>
        </is>
      </c>
      <c r="G6" s="5" t="inlineStr">
        <is>
          <t>貸方金額</t>
        </is>
      </c>
    </row>
    <row r="7">
      <c r="B7" s="17" t="n">
        <v>1</v>
      </c>
      <c r="C7" s="18" t="inlineStr">
        <is>
          <t>① 材料を掛けで仕入れた</t>
        </is>
      </c>
      <c r="D7" s="22" t="inlineStr">
        <is>
          <t>材料</t>
        </is>
      </c>
      <c r="E7" s="16" t="n">
        <v>2100</v>
      </c>
      <c r="F7" s="22" t="inlineStr">
        <is>
          <t>買掛金</t>
        </is>
      </c>
      <c r="G7" s="16" t="n">
        <v>2100</v>
      </c>
    </row>
    <row r="8">
      <c r="B8" s="17" t="n">
        <v>2</v>
      </c>
      <c r="C8" s="18" t="inlineStr">
        <is>
          <t>② 材料を消費した（仕掛品へ振替）</t>
        </is>
      </c>
      <c r="D8" s="22" t="inlineStr">
        <is>
          <t>仕掛品</t>
        </is>
      </c>
      <c r="E8" s="16" t="n">
        <v>2160</v>
      </c>
      <c r="F8" s="22" t="inlineStr">
        <is>
          <t>材料</t>
        </is>
      </c>
      <c r="G8" s="16" t="n">
        <v>2160</v>
      </c>
    </row>
    <row r="9">
      <c r="B9" s="17" t="n">
        <v>3</v>
      </c>
      <c r="C9" s="18" t="inlineStr">
        <is>
          <t>③ 加工費（労務費＋間接費）を投入した</t>
        </is>
      </c>
      <c r="D9" s="22" t="inlineStr">
        <is>
          <t>仕掛品</t>
        </is>
      </c>
      <c r="E9" s="16" t="n">
        <v>3680</v>
      </c>
      <c r="F9" s="22" t="inlineStr">
        <is>
          <t>諸費用</t>
        </is>
      </c>
      <c r="G9" s="16" t="n">
        <v>3680</v>
      </c>
    </row>
    <row r="10">
      <c r="B10" s="17" t="n">
        <v>4</v>
      </c>
      <c r="C10" s="18" t="inlineStr">
        <is>
          <t>④ 完成品を仕掛品勘定から製品勘定へ振替</t>
        </is>
      </c>
      <c r="D10" s="22" t="inlineStr">
        <is>
          <t>製品</t>
        </is>
      </c>
      <c r="E10" s="16" t="n">
        <v>5800</v>
      </c>
      <c r="F10" s="22" t="inlineStr">
        <is>
          <t>仕掛品</t>
        </is>
      </c>
      <c r="G10" s="16" t="n">
        <v>5800</v>
      </c>
    </row>
    <row r="11">
      <c r="B11" s="17" t="n">
        <v>5</v>
      </c>
      <c r="C11" s="18" t="inlineStr">
        <is>
          <t>⑤ 製品を掛けで販売（売上計上）</t>
        </is>
      </c>
      <c r="D11" s="22" t="inlineStr">
        <is>
          <t>売掛金</t>
        </is>
      </c>
      <c r="E11" s="16" t="n">
        <v>8400</v>
      </c>
      <c r="F11" s="22" t="inlineStr">
        <is>
          <t>売上</t>
        </is>
      </c>
      <c r="G11" s="16" t="n">
        <v>8400</v>
      </c>
    </row>
    <row r="12">
      <c r="B12" s="17" t="n">
        <v>6</v>
      </c>
      <c r="C12" s="18" t="inlineStr">
        <is>
          <t>⑥ 売れた製品の原価を売上原価へ振替</t>
        </is>
      </c>
      <c r="D12" s="22" t="inlineStr">
        <is>
          <t>売上原価</t>
        </is>
      </c>
      <c r="E12" s="16" t="n">
        <v>5680</v>
      </c>
      <c r="F12" s="22" t="inlineStr">
        <is>
          <t>製品</t>
        </is>
      </c>
      <c r="G12" s="16" t="n">
        <v>5680</v>
      </c>
    </row>
    <row r="15">
      <c r="B15" s="4" t="inlineStr">
        <is>
          <t>② T字勘定の自動集計（仕訳からSUMIFで拾う）</t>
        </is>
      </c>
    </row>
    <row r="17">
      <c r="B17" s="5" t="inlineStr">
        <is>
          <t>勘定</t>
        </is>
      </c>
      <c r="C17" s="5" t="inlineStr">
        <is>
          <t>月初残高</t>
        </is>
      </c>
      <c r="D17" s="5" t="inlineStr">
        <is>
          <t>借方合計(=入)</t>
        </is>
      </c>
      <c r="E17" s="5" t="inlineStr">
        <is>
          <t>貸方合計(=出)</t>
        </is>
      </c>
      <c r="F17" s="5" t="inlineStr">
        <is>
          <t>月末残高</t>
        </is>
      </c>
      <c r="G17" s="5" t="inlineStr">
        <is>
          <t>検証</t>
        </is>
      </c>
    </row>
    <row r="18">
      <c r="B18" s="20" t="inlineStr">
        <is>
          <t>材料</t>
        </is>
      </c>
      <c r="C18" s="7" t="n">
        <v>250</v>
      </c>
      <c r="D18" s="16">
        <f>SUMIF($D$7:$D$12,"材料",$E$7:$E$12)</f>
        <v/>
      </c>
      <c r="E18" s="16">
        <f>SUMIF($F$7:$F$12,"材料",$G$7:$G$12)</f>
        <v/>
      </c>
      <c r="F18" s="16">
        <f>C18+D18-E18</f>
        <v/>
      </c>
      <c r="G18" s="13">
        <f>IF(F18=190,"OK","NG")</f>
        <v/>
      </c>
    </row>
    <row r="19">
      <c r="B19" s="20" t="inlineStr">
        <is>
          <t>仕掛品</t>
        </is>
      </c>
      <c r="C19" s="7" t="n">
        <v>380</v>
      </c>
      <c r="D19" s="16">
        <f>SUMIF($D$7:$D$12,"仕掛品",$E$7:$E$12)</f>
        <v/>
      </c>
      <c r="E19" s="16">
        <f>SUMIF($F$7:$F$12,"仕掛品",$G$7:$G$12)</f>
        <v/>
      </c>
      <c r="F19" s="16">
        <f>C19+D19-E19</f>
        <v/>
      </c>
      <c r="G19" s="13">
        <f>IF(F19=420,"OK","NG")</f>
        <v/>
      </c>
    </row>
    <row r="20">
      <c r="B20" s="20" t="inlineStr">
        <is>
          <t>製品</t>
        </is>
      </c>
      <c r="C20" s="7" t="n">
        <v>520</v>
      </c>
      <c r="D20" s="16">
        <f>SUMIF($D$7:$D$12,"製品",$E$7:$E$12)</f>
        <v/>
      </c>
      <c r="E20" s="16">
        <f>SUMIF($F$7:$F$12,"製品",$G$7:$G$12)</f>
        <v/>
      </c>
      <c r="F20" s="16">
        <f>C20+D20-E20</f>
        <v/>
      </c>
      <c r="G20" s="13">
        <f>IF(F20=640,"OK","NG")</f>
        <v/>
      </c>
    </row>
    <row r="21">
      <c r="B21" s="20" t="inlineStr">
        <is>
          <t>買掛金</t>
        </is>
      </c>
      <c r="C21" s="21" t="inlineStr">
        <is>
          <t>―</t>
        </is>
      </c>
      <c r="D21" s="16">
        <f>SUMIF($D$7:$D$12,"買掛金",$E$7:$E$12)</f>
        <v/>
      </c>
      <c r="E21" s="16">
        <f>SUMIF($F$7:$F$12,"買掛金",$G$7:$G$12)</f>
        <v/>
      </c>
      <c r="F21" s="21" t="inlineStr">
        <is>
          <t>―</t>
        </is>
      </c>
      <c r="G21" s="21" t="inlineStr">
        <is>
          <t>―</t>
        </is>
      </c>
    </row>
    <row r="22">
      <c r="B22" s="20" t="inlineStr">
        <is>
          <t>売上</t>
        </is>
      </c>
      <c r="C22" s="21" t="inlineStr">
        <is>
          <t>―</t>
        </is>
      </c>
      <c r="D22" s="16">
        <f>SUMIF($D$7:$D$12,"売上",$E$7:$E$12)</f>
        <v/>
      </c>
      <c r="E22" s="16">
        <f>SUMIF($F$7:$F$12,"売上",$G$7:$G$12)</f>
        <v/>
      </c>
      <c r="F22" s="21" t="inlineStr">
        <is>
          <t>―</t>
        </is>
      </c>
      <c r="G22" s="21" t="inlineStr">
        <is>
          <t>―</t>
        </is>
      </c>
    </row>
    <row r="23">
      <c r="B23" s="20" t="inlineStr">
        <is>
          <t>売上原価</t>
        </is>
      </c>
      <c r="C23" s="21" t="inlineStr">
        <is>
          <t>―</t>
        </is>
      </c>
      <c r="D23" s="16">
        <f>SUMIF($D$7:$D$12,"売上原価",$E$7:$E$12)</f>
        <v/>
      </c>
      <c r="E23" s="16">
        <f>SUMIF($F$7:$F$12,"売上原価",$G$7:$G$12)</f>
        <v/>
      </c>
      <c r="F23" s="21" t="inlineStr">
        <is>
          <t>―</t>
        </is>
      </c>
      <c r="G23" s="21" t="inlineStr">
        <is>
          <t>―</t>
        </is>
      </c>
    </row>
    <row r="26">
      <c r="B26" s="4" t="inlineStr">
        <is>
          <t>③ 3ボックスの月末残高と一致すること（検証）</t>
        </is>
      </c>
    </row>
    <row r="27">
      <c r="B27" s="15" t="inlineStr">
        <is>
          <t>・材料：月末残高は 190 千円（=250+2,100-2,160）</t>
        </is>
      </c>
    </row>
    <row r="28">
      <c r="B28" s="15" t="inlineStr">
        <is>
          <t>・仕掛品：月末残高は 420 千円（=380+(2,160+3,680)-5,800）</t>
        </is>
      </c>
    </row>
    <row r="29">
      <c r="B29" s="15" t="inlineStr">
        <is>
          <t>・製品：月末残高は 640 千円（=520+5,800-5,680）</t>
        </is>
      </c>
    </row>
    <row r="31">
      <c r="B31" s="14" t="inlineStr">
        <is>
          <t>▼ ポイント</t>
        </is>
      </c>
    </row>
    <row r="32">
      <c r="B32" s="15" t="inlineStr">
        <is>
          <t>・仕訳で入れた金額は「材料」「仕掛品」「製品」の各勘定でSUMIFで自動集計される（同じ勘定名を指定しているだけ）。</t>
        </is>
      </c>
    </row>
    <row r="33">
      <c r="B33" s="15" t="inlineStr">
        <is>
          <t>・月末残高 = 月初 + 借方合計 − 貸方合計。これは3ボックス図の「月初＋当月入り−当月出＝月末」とピッタリ同じ式。</t>
        </is>
      </c>
    </row>
    <row r="34">
      <c r="B34" s="15" t="inlineStr">
        <is>
          <t>・つまり【仕訳＝ミクロ／T字＝メソ／3ボックス＝マクロ】の3階層が、1枚のシートで繋がっている。</t>
        </is>
      </c>
    </row>
    <row r="35">
      <c r="B35" s="15" t="inlineStr">
        <is>
          <t>・取引②③⑤（材料消費・加工費投入・完成品振替）が工業簿記特有の「勘定間振替」仕訳。商業簿記にはない。</t>
        </is>
      </c>
    </row>
    <row r="36">
      <c r="B36" s="15" t="inlineStr">
        <is>
          <t>・取引⑥（売上原価の計上）は2級の「売上原価対立法」。売上計上⑤と2本セットで覚える。</t>
        </is>
      </c>
    </row>
  </sheetData>
  <mergeCells count="14">
    <mergeCell ref="B3:G3"/>
    <mergeCell ref="B2:G2"/>
    <mergeCell ref="B34:G34"/>
    <mergeCell ref="B28:G28"/>
    <mergeCell ref="B5:G5"/>
    <mergeCell ref="B36:G36"/>
    <mergeCell ref="B27:G27"/>
    <mergeCell ref="B1:G1"/>
    <mergeCell ref="B32:G32"/>
    <mergeCell ref="B35:G35"/>
    <mergeCell ref="B26:G26"/>
    <mergeCell ref="B29:G29"/>
    <mergeCell ref="B15:G15"/>
    <mergeCell ref="B33:G3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G33"/>
  <sheetViews>
    <sheetView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24" customWidth="1" min="3" max="3"/>
    <col width="12" customWidth="1" min="4" max="4"/>
    <col width="3" customWidth="1" min="5" max="5"/>
    <col width="22" customWidth="1" min="6" max="6"/>
    <col width="12" customWidth="1" min="7" max="7"/>
  </cols>
  <sheetData>
    <row r="1">
      <c r="B1" s="1" t="inlineStr">
        <is>
          <t>マスター資料：ASTRA Manufacturing 2026年4月</t>
        </is>
      </c>
    </row>
    <row r="2">
      <c r="B2" s="23" t="inlineStr">
        <is>
          <t>このシートが唯一の数値ソース。青文字セルを変更すると、他のシート（PL比較・3BOX構造）がすべて追従する。</t>
        </is>
      </c>
    </row>
    <row r="3">
      <c r="B3" s="24" t="inlineStr">
        <is>
          <t>単位：千円</t>
        </is>
      </c>
    </row>
    <row r="5">
      <c r="B5" s="4" t="inlineStr">
        <is>
          <t>【入力】ASTRA 2026年4月の実績</t>
        </is>
      </c>
      <c r="F5" s="4" t="inlineStr">
        <is>
          <t>【自動計算】製造原価〜P/L</t>
        </is>
      </c>
    </row>
    <row r="6">
      <c r="B6" s="5" t="inlineStr">
        <is>
          <t>区分</t>
        </is>
      </c>
      <c r="C6" s="5" t="inlineStr">
        <is>
          <t>項目</t>
        </is>
      </c>
      <c r="D6" s="5" t="inlineStr">
        <is>
          <t>金額</t>
        </is>
      </c>
      <c r="F6" s="5" t="inlineStr">
        <is>
          <t>集計項目</t>
        </is>
      </c>
      <c r="G6" s="5" t="inlineStr">
        <is>
          <t>金額</t>
        </is>
      </c>
    </row>
    <row r="7">
      <c r="B7" s="6" t="inlineStr">
        <is>
          <t>売上</t>
        </is>
      </c>
      <c r="C7" s="6" t="inlineStr">
        <is>
          <t>売上高</t>
        </is>
      </c>
      <c r="D7" s="7" t="n">
        <v>8400</v>
      </c>
    </row>
    <row r="8">
      <c r="B8" s="6" t="inlineStr">
        <is>
          <t>棚卸（期首）</t>
        </is>
      </c>
      <c r="C8" s="6" t="inlineStr">
        <is>
          <t>材料</t>
        </is>
      </c>
      <c r="D8" s="7" t="n">
        <v>250</v>
      </c>
      <c r="F8" s="6" t="inlineStr">
        <is>
          <t>材料費</t>
        </is>
      </c>
      <c r="G8" s="16">
        <f>D8+D16-D11</f>
        <v/>
      </c>
    </row>
    <row r="9">
      <c r="B9" s="6" t="inlineStr">
        <is>
          <t>棚卸（期首）</t>
        </is>
      </c>
      <c r="C9" s="6" t="inlineStr">
        <is>
          <t>仕掛品</t>
        </is>
      </c>
      <c r="D9" s="7" t="n">
        <v>380</v>
      </c>
      <c r="F9" s="6" t="inlineStr">
        <is>
          <t>製造間接費</t>
        </is>
      </c>
      <c r="G9" s="16">
        <f>D18+D19+D20+D21</f>
        <v/>
      </c>
    </row>
    <row r="10">
      <c r="B10" s="6" t="inlineStr">
        <is>
          <t>棚卸（期首）</t>
        </is>
      </c>
      <c r="C10" s="6" t="inlineStr">
        <is>
          <t>製品</t>
        </is>
      </c>
      <c r="D10" s="7" t="n">
        <v>520</v>
      </c>
      <c r="F10" s="6" t="inlineStr">
        <is>
          <t>当月製造費用</t>
        </is>
      </c>
      <c r="G10" s="16">
        <f>G8+D17+G9</f>
        <v/>
      </c>
    </row>
    <row r="11">
      <c r="B11" s="6" t="inlineStr">
        <is>
          <t>棚卸（期末）</t>
        </is>
      </c>
      <c r="C11" s="6" t="inlineStr">
        <is>
          <t>材料</t>
        </is>
      </c>
      <c r="D11" s="7" t="n">
        <v>190</v>
      </c>
      <c r="F11" s="6" t="inlineStr">
        <is>
          <t>当月完成品原価</t>
        </is>
      </c>
      <c r="G11" s="16">
        <f>D9+G10-D12</f>
        <v/>
      </c>
    </row>
    <row r="12">
      <c r="B12" s="6" t="inlineStr">
        <is>
          <t>棚卸（期末）</t>
        </is>
      </c>
      <c r="C12" s="6" t="inlineStr">
        <is>
          <t>仕掛品</t>
        </is>
      </c>
      <c r="D12" s="7" t="n">
        <v>420</v>
      </c>
      <c r="F12" s="6" t="inlineStr">
        <is>
          <t>売上原価</t>
        </is>
      </c>
      <c r="G12" s="16">
        <f>D10+G11-D13</f>
        <v/>
      </c>
    </row>
    <row r="13">
      <c r="B13" s="6" t="inlineStr">
        <is>
          <t>棚卸（期末）</t>
        </is>
      </c>
      <c r="C13" s="6" t="inlineStr">
        <is>
          <t>製品</t>
        </is>
      </c>
      <c r="D13" s="7" t="n">
        <v>640</v>
      </c>
      <c r="F13" s="6" t="inlineStr">
        <is>
          <t>売上総利益</t>
        </is>
      </c>
      <c r="G13" s="16">
        <f>D7-G12</f>
        <v/>
      </c>
    </row>
    <row r="14">
      <c r="F14" s="6" t="inlineStr">
        <is>
          <t>販管費合計</t>
        </is>
      </c>
      <c r="G14" s="16">
        <f>D24+D25</f>
        <v/>
      </c>
    </row>
    <row r="15">
      <c r="B15" s="4" t="inlineStr">
        <is>
          <t>【製造費用の内訳】</t>
        </is>
      </c>
      <c r="F15" s="10" t="inlineStr">
        <is>
          <t>営業利益</t>
        </is>
      </c>
      <c r="G15" s="16">
        <f>G13-G14</f>
        <v/>
      </c>
    </row>
    <row r="16">
      <c r="B16" s="6" t="inlineStr">
        <is>
          <t>材料</t>
        </is>
      </c>
      <c r="C16" s="6" t="inlineStr">
        <is>
          <t>当月材料仕入</t>
        </is>
      </c>
      <c r="D16" s="7" t="n">
        <v>2100</v>
      </c>
    </row>
    <row r="17">
      <c r="B17" s="6" t="inlineStr">
        <is>
          <t>労務費</t>
        </is>
      </c>
      <c r="C17" s="6" t="inlineStr">
        <is>
          <t>直接労務費</t>
        </is>
      </c>
      <c r="D17" s="7" t="n">
        <v>2800</v>
      </c>
      <c r="F17" s="6" t="inlineStr">
        <is>
          <t>検証：材料月末 = 250+2,100-2,160 ?</t>
        </is>
      </c>
      <c r="G17" s="13">
        <f>IF(D11=D8+D16-G8,"OK","NG")</f>
        <v/>
      </c>
    </row>
    <row r="18">
      <c r="B18" s="6" t="inlineStr">
        <is>
          <t>間接費</t>
        </is>
      </c>
      <c r="C18" s="6" t="inlineStr">
        <is>
          <t>間接労務費</t>
        </is>
      </c>
      <c r="D18" s="7" t="n">
        <v>400</v>
      </c>
      <c r="F18" s="6" t="inlineStr">
        <is>
          <t>検証：仕掛品月末 = 380+5,840-5,800 ?</t>
        </is>
      </c>
      <c r="G18" s="13">
        <f>IF(D12=D9+G10-G11,"OK","NG")</f>
        <v/>
      </c>
    </row>
    <row r="19">
      <c r="B19" s="6" t="inlineStr">
        <is>
          <t>間接費</t>
        </is>
      </c>
      <c r="C19" s="6" t="inlineStr">
        <is>
          <t>工場水道光熱費</t>
        </is>
      </c>
      <c r="D19" s="7" t="n">
        <v>180</v>
      </c>
      <c r="F19" s="6" t="inlineStr">
        <is>
          <t>検証：製品月末 = 520+5,800-5,680 ?</t>
        </is>
      </c>
      <c r="G19" s="13">
        <f>IF(D13=D10+G11-G12,"OK","NG")</f>
        <v/>
      </c>
    </row>
    <row r="20">
      <c r="B20" s="6" t="inlineStr">
        <is>
          <t>間接費</t>
        </is>
      </c>
      <c r="C20" s="6" t="inlineStr">
        <is>
          <t>建物減価償却費</t>
        </is>
      </c>
      <c r="D20" s="7" t="n">
        <v>220</v>
      </c>
    </row>
    <row r="21">
      <c r="B21" s="6" t="inlineStr">
        <is>
          <t>間接費</t>
        </is>
      </c>
      <c r="C21" s="6" t="inlineStr">
        <is>
          <t>設備修繕費</t>
        </is>
      </c>
      <c r="D21" s="7" t="n">
        <v>80</v>
      </c>
    </row>
    <row r="23">
      <c r="B23" s="4" t="inlineStr">
        <is>
          <t>【販管費・営業外】</t>
        </is>
      </c>
    </row>
    <row r="24">
      <c r="B24" s="6" t="inlineStr">
        <is>
          <t>販管費</t>
        </is>
      </c>
      <c r="C24" s="6" t="inlineStr">
        <is>
          <t>販売員給与</t>
        </is>
      </c>
      <c r="D24" s="7" t="n">
        <v>600</v>
      </c>
    </row>
    <row r="25">
      <c r="B25" s="6" t="inlineStr">
        <is>
          <t>販管費</t>
        </is>
      </c>
      <c r="C25" s="6" t="inlineStr">
        <is>
          <t>本社一般管理費</t>
        </is>
      </c>
      <c r="D25" s="7" t="n">
        <v>450</v>
      </c>
    </row>
    <row r="26">
      <c r="B26" s="6" t="inlineStr">
        <is>
          <t>営業外</t>
        </is>
      </c>
      <c r="C26" s="6" t="inlineStr">
        <is>
          <t>支払利息</t>
        </is>
      </c>
      <c r="D26" s="7" t="n">
        <v>30</v>
      </c>
    </row>
    <row r="29">
      <c r="B29" s="14" t="inlineStr">
        <is>
          <t>▼ What-ifヒント</t>
        </is>
      </c>
    </row>
    <row r="30" ht="28" customHeight="1">
      <c r="B30" s="25" t="inlineStr">
        <is>
          <t>・D17（直接労務費）を2,800→3,100に変えると、材料費は動かないが当月製造費用・完成品・売上原価・営業利益まで波及する。</t>
        </is>
      </c>
    </row>
    <row r="31" ht="28" customHeight="1">
      <c r="B31" s="25" t="inlineStr">
        <is>
          <t>・D9（期首仕掛品）を380→580に増やすと、当月完成品原価が200増え、売上原価も200増え、営業利益が200減る。</t>
        </is>
      </c>
    </row>
    <row r="32" ht="28" customHeight="1">
      <c r="B32" s="25" t="inlineStr">
        <is>
          <t>・D11（期末材料）を190→390に増やすと、材料費が200減り、利益が200増える（＝棚卸資産を多く残すほど当期利益は増える）。</t>
        </is>
      </c>
    </row>
    <row r="33" ht="28" customHeight="1">
      <c r="B33" s="25" t="inlineStr">
        <is>
          <t>・D24-D26（販管費・営業外）を動かしても製造原価は1円も動かない。ここが「販売員給与は製造原価に入れない」の正体。</t>
        </is>
      </c>
    </row>
  </sheetData>
  <mergeCells count="6">
    <mergeCell ref="B2:G2"/>
    <mergeCell ref="B31:G31"/>
    <mergeCell ref="B1:G1"/>
    <mergeCell ref="B32:G32"/>
    <mergeCell ref="B30:G30"/>
    <mergeCell ref="B33:G3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I29"/>
  <sheetViews>
    <sheetView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12" customWidth="1" min="3" max="3"/>
    <col width="4" customWidth="1" min="4" max="4"/>
    <col width="16" customWidth="1" min="5" max="5"/>
    <col width="12" customWidth="1" min="6" max="6"/>
    <col width="4" customWidth="1" min="7" max="7"/>
    <col width="16" customWidth="1" min="8" max="8"/>
    <col width="12" customWidth="1" min="9" max="9"/>
    <col width="3" customWidth="1" min="10" max="10"/>
  </cols>
  <sheetData>
    <row r="1">
      <c r="B1" s="1" t="inlineStr">
        <is>
          <t>3ボックス構造：材料 → 仕掛品 → 製品 → 売上原価</t>
        </is>
      </c>
    </row>
    <row r="2">
      <c r="B2" s="23" t="inlineStr">
        <is>
          <t>本文の3ボックス図と同じ構造。マスター資料シートの値を変更すると全箱が追従する。</t>
        </is>
      </c>
    </row>
    <row r="3">
      <c r="B3" s="24" t="inlineStr">
        <is>
          <t>単位：千円</t>
        </is>
      </c>
    </row>
    <row r="5" ht="22" customHeight="1">
      <c r="B5" s="26" t="inlineStr">
        <is>
          <t>① 材料BOX</t>
        </is>
      </c>
      <c r="C5" s="27" t="n"/>
      <c r="E5" s="26" t="inlineStr">
        <is>
          <t>② 仕掛品BOX</t>
        </is>
      </c>
      <c r="F5" s="27" t="n"/>
      <c r="H5" s="26" t="inlineStr">
        <is>
          <t>③ 製品BOX</t>
        </is>
      </c>
      <c r="I5" s="27" t="n"/>
    </row>
    <row r="6" ht="20" customHeight="1">
      <c r="B6" s="28" t="inlineStr">
        <is>
          <t>月初残高</t>
        </is>
      </c>
      <c r="C6" s="7">
        <f>マスター資料!$D$8</f>
        <v/>
      </c>
      <c r="D6" s="29" t="inlineStr">
        <is>
          <t>▶</t>
        </is>
      </c>
      <c r="E6" s="28" t="inlineStr">
        <is>
          <t>月初残高</t>
        </is>
      </c>
      <c r="F6" s="7">
        <f>マスター資料!$D$9</f>
        <v/>
      </c>
      <c r="G6" s="29" t="inlineStr">
        <is>
          <t>▶</t>
        </is>
      </c>
      <c r="H6" s="28" t="inlineStr">
        <is>
          <t>月初残高</t>
        </is>
      </c>
      <c r="I6" s="7">
        <f>マスター資料!$D$10</f>
        <v/>
      </c>
    </row>
    <row r="7" ht="20" customHeight="1">
      <c r="B7" s="28" t="inlineStr">
        <is>
          <t>＋ 当月仕入</t>
        </is>
      </c>
      <c r="C7" s="7">
        <f>マスター資料!$D$16</f>
        <v/>
      </c>
      <c r="D7" s="30" t="inlineStr">
        <is>
          <t>材料費</t>
        </is>
      </c>
      <c r="E7" s="28" t="inlineStr">
        <is>
          <t>＋ 当月投入費用</t>
        </is>
      </c>
      <c r="F7" s="31">
        <f>マスター資料!$G$10</f>
        <v/>
      </c>
      <c r="G7" s="30" t="inlineStr">
        <is>
          <t>完成品</t>
        </is>
      </c>
      <c r="H7" s="28" t="inlineStr">
        <is>
          <t>＋ 当月完成品</t>
        </is>
      </c>
      <c r="I7" s="31">
        <f>マスター資料!$G$11</f>
        <v/>
      </c>
    </row>
    <row r="8" ht="20" customHeight="1">
      <c r="B8" s="28" t="inlineStr">
        <is>
          <t>− 当月消費</t>
        </is>
      </c>
      <c r="C8" s="31">
        <f>-マスター資料!$G$8</f>
        <v/>
      </c>
      <c r="E8" s="28" t="inlineStr">
        <is>
          <t>− 当月完成</t>
        </is>
      </c>
      <c r="F8" s="31">
        <f>-マスター資料!$G$11</f>
        <v/>
      </c>
      <c r="H8" s="28" t="inlineStr">
        <is>
          <t>− 売上原価へ</t>
        </is>
      </c>
      <c r="I8" s="31">
        <f>-マスター資料!$G$12</f>
        <v/>
      </c>
    </row>
    <row r="9" ht="20" customHeight="1">
      <c r="B9" s="32" t="inlineStr">
        <is>
          <t>＝ 月末残高</t>
        </is>
      </c>
      <c r="C9" s="33">
        <f>マスター資料!$D$8+マスター資料!$D$16-マスター資料!$G$8</f>
        <v/>
      </c>
      <c r="E9" s="32" t="inlineStr">
        <is>
          <t>＝ 月末残高</t>
        </is>
      </c>
      <c r="F9" s="33">
        <f>マスター資料!$D$9+マスター資料!$G$10-マスター資料!$G$11</f>
        <v/>
      </c>
      <c r="H9" s="32" t="inlineStr">
        <is>
          <t>＝ 月末残高</t>
        </is>
      </c>
      <c r="I9" s="33">
        <f>マスター資料!$D$10+マスター資料!$G$11-マスター資料!$G$12</f>
        <v/>
      </c>
    </row>
    <row r="11">
      <c r="E11" s="34" t="inlineStr">
        <is>
          <t>（当月投入費用の内訳）</t>
        </is>
      </c>
    </row>
    <row r="12">
      <c r="E12" s="35" t="inlineStr">
        <is>
          <t>材料費</t>
        </is>
      </c>
      <c r="F12" s="36">
        <f>マスター資料!$G$8</f>
        <v/>
      </c>
    </row>
    <row r="13">
      <c r="E13" s="35" t="inlineStr">
        <is>
          <t>直接労務費</t>
        </is>
      </c>
      <c r="F13" s="36">
        <f>マスター資料!$D$17</f>
        <v/>
      </c>
    </row>
    <row r="14">
      <c r="E14" s="35" t="inlineStr">
        <is>
          <t>製造間接費</t>
        </is>
      </c>
      <c r="F14" s="36">
        <f>マスター資料!$G$9</f>
        <v/>
      </c>
    </row>
    <row r="15">
      <c r="E15" s="37" t="inlineStr">
        <is>
          <t>合計</t>
        </is>
      </c>
      <c r="F15" s="38">
        <f>マスター資料!$G$10</f>
        <v/>
      </c>
    </row>
    <row r="17">
      <c r="B17" s="14" t="inlineStr">
        <is>
          <t>▼ 検証：各箱の月末残高がマスター資料の期末残高と一致するか</t>
        </is>
      </c>
    </row>
    <row r="18">
      <c r="B18" s="5" t="inlineStr">
        <is>
          <t>対象</t>
        </is>
      </c>
      <c r="C18" s="5" t="inlineStr">
        <is>
          <t>計算値（月初+流入-流出）</t>
        </is>
      </c>
      <c r="D18" s="5" t="inlineStr">
        <is>
          <t>期末残高</t>
        </is>
      </c>
      <c r="E18" s="5" t="inlineStr">
        <is>
          <t>判定</t>
        </is>
      </c>
    </row>
    <row r="19">
      <c r="B19" s="6" t="inlineStr">
        <is>
          <t>材料月末</t>
        </is>
      </c>
      <c r="C19" s="16">
        <f>マスター資料!$D$8+マスター資料!$D$16-マスター資料!$G$8</f>
        <v/>
      </c>
      <c r="D19" s="16">
        <f>マスター資料!$D$11</f>
        <v/>
      </c>
      <c r="E19" s="13">
        <f>IF(C19=D19,"OK","NG")</f>
        <v/>
      </c>
    </row>
    <row r="20">
      <c r="B20" s="6" t="inlineStr">
        <is>
          <t>仕掛品月末</t>
        </is>
      </c>
      <c r="C20" s="16">
        <f>マスター資料!$D$9+マスター資料!$G$10-マスター資料!$G$11</f>
        <v/>
      </c>
      <c r="D20" s="16">
        <f>マスター資料!$D$12</f>
        <v/>
      </c>
      <c r="E20" s="13">
        <f>IF(C20=D20,"OK","NG")</f>
        <v/>
      </c>
    </row>
    <row r="21">
      <c r="B21" s="6" t="inlineStr">
        <is>
          <t>製品月末</t>
        </is>
      </c>
      <c r="C21" s="16">
        <f>マスター資料!$D$10+マスター資料!$G$11-マスター資料!$G$12</f>
        <v/>
      </c>
      <c r="D21" s="16">
        <f>マスター資料!$D$13</f>
        <v/>
      </c>
      <c r="E21" s="13">
        <f>IF(C21=D21,"OK","NG")</f>
        <v/>
      </c>
    </row>
    <row r="24">
      <c r="B24" s="14" t="inlineStr">
        <is>
          <t>▼ ポイント</t>
        </is>
      </c>
    </row>
    <row r="25" ht="22" customHeight="1">
      <c r="B25" s="25" t="inlineStr">
        <is>
          <t>・3つの箱は「月初＋流入−流出＝月末」という同じ形をしている。ただし中身の意味が違う。</t>
        </is>
      </c>
    </row>
    <row r="26" ht="22" customHeight="1">
      <c r="B26" s="25" t="inlineStr">
        <is>
          <t>・材料箱の流出（消費）＝ 仕掛品箱の流入（投入費用の一部）。矢印は実物（材料・仕掛品・製品）の移動を表す。</t>
        </is>
      </c>
    </row>
    <row r="27" ht="22" customHeight="1">
      <c r="B27" s="25" t="inlineStr">
        <is>
          <t>・仕掛品箱の流出（完成）＝ 製品箱の流入。前の箱の出口が次の箱の入口になる。</t>
        </is>
      </c>
    </row>
    <row r="28" ht="22" customHeight="1">
      <c r="B28" s="25" t="inlineStr">
        <is>
          <t>・製品箱の流出（＝売上原価）は、その月に販売された製品の製造原価。これが損益計算書の売上原価になる。</t>
        </is>
      </c>
    </row>
    <row r="29" ht="22" customHeight="1">
      <c r="B29" s="25" t="inlineStr">
        <is>
          <t>・この3段連動を理解すれば、工業簿記の全論点はこのどこかに位置づけられる。</t>
        </is>
      </c>
    </row>
  </sheetData>
  <mergeCells count="12">
    <mergeCell ref="B26:I26"/>
    <mergeCell ref="B29:I29"/>
    <mergeCell ref="B25:I25"/>
    <mergeCell ref="B5:C5"/>
    <mergeCell ref="B2:I2"/>
    <mergeCell ref="E11:F11"/>
    <mergeCell ref="B28:I28"/>
    <mergeCell ref="E5:F5"/>
    <mergeCell ref="H5:I5"/>
    <mergeCell ref="B27:I27"/>
    <mergeCell ref="B1:I1"/>
    <mergeCell ref="B17:I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2026-04-23T21:35:55Z</dcterms:created>
  <dcterms:modified xmlns:dcterms="http://purl.org/dc/terms/" xmlns:xsi="http://www.w3.org/2001/XMLSchema-instance" xsi:type="dcterms:W3CDTF">2026-04-23T21:35:55Z</dcterms:modified>
</cp:coreProperties>
</file>